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alintaenergy-my.sharepoint.com/personal/robert_meall_loyyangb_com/Documents/Documents/Downloads/"/>
    </mc:Choice>
  </mc:AlternateContent>
  <xr:revisionPtr revIDLastSave="4" documentId="8_{F5A589E7-088C-4BD1-B310-4EAD019E1D73}" xr6:coauthVersionLast="47" xr6:coauthVersionMax="47" xr10:uidLastSave="{31A67B25-F9A6-4AB3-8192-048BA09D364D}"/>
  <bookViews>
    <workbookView xWindow="-108" yWindow="-108" windowWidth="41496" windowHeight="16896" activeTab="2" xr2:uid="{32E0FCE1-27D6-42C5-8083-0FE808BB447F}"/>
  </bookViews>
  <sheets>
    <sheet name="Pricing Methodology &amp; Inputs" sheetId="7" r:id="rId1"/>
    <sheet name="Rate of Return" sheetId="9" r:id="rId2"/>
    <sheet name="Standing Price Calculation" sheetId="5" r:id="rId3"/>
  </sheets>
  <definedNames>
    <definedName name="_____jns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_xlfn.BAHTTEXT" hidden="1">#NAME?</definedName>
    <definedName name="__FDS_HYPERLINK_TOGGLE_STATE__" hidden="1">"ON"</definedName>
    <definedName name="__jns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_xlfn.BAHTTEXT" hidden="1">#NAME?</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jns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Order1" hidden="1">255</definedName>
    <definedName name="_Order2" hidden="1">255</definedName>
    <definedName name="_UUID_" hidden="1">262297</definedName>
    <definedName name="adasdfa3454"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nscount" hidden="1">1</definedName>
    <definedName name="aria"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2DocOpenMode" hidden="1">"AS2DocumentEdit"</definedName>
    <definedName name="AS2HasNoAutoHeaderFooter" hidden="1">" "</definedName>
    <definedName name="AS2NamedRange" hidden="1">61</definedName>
    <definedName name="AS2ReportLS" hidden="1">1</definedName>
    <definedName name="AS2SyncStepLS" hidden="1">0</definedName>
    <definedName name="AS2VersionLS" hidden="1">300</definedName>
    <definedName name="asdf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r" localSheetId="0"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asr" localSheetId="1"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asr" localSheetId="2"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asr"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Auto_öppna_xlquery_DClick" hidden="1">#REF!</definedName>
    <definedName name="BG_Del" hidden="1">15</definedName>
    <definedName name="BG_Ins" hidden="1">4</definedName>
    <definedName name="BG_Mod" hidden="1">6</definedName>
    <definedName name="CIQWBGuidd" hidden="1">"91a0ce2a-4fbc-4cab-97a4-c2d9a3edb8f7"</definedName>
    <definedName name="ddd" hidden="1">#REF!</definedName>
    <definedName name="dfgd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ME_Dirty" hidden="1">"False"</definedName>
    <definedName name="ERT" localSheetId="0"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ERT" localSheetId="1"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ERT" localSheetId="2"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ERT"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fasd"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sa" localSheetId="0"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fsa" localSheetId="1"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fsa" localSheetId="2"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fsa"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IQ_1_4_FAMILY_RES_DOM_FFIEC" hidden="1">"c15269"</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ODE_INTEREST_PENALTIES" hidden="1">"c15741"</definedName>
    <definedName name="IQ_ACQ_COST_WIRELESS_SUB" hidden="1">"c2125"</definedName>
    <definedName name="IQ_ACQUISITION_COST_SUB" hidden="1">"c15807"</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FFO_DILUTED" hidden="1">"c16188"</definedName>
    <definedName name="IQ_AG_PROD_FARM_LOANS_DOM_QUARTERLY_AVG_FFIEC" hidden="1">"c15477"</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LL_OTHER_DEPOSITS_FOREIGN_DEP_FFIEC" hidden="1">"c15347"</definedName>
    <definedName name="IQ_ALL_OTHER_INVEST_UNCONSOL_SUBS_FFIEC" hidden="1">"c15275"</definedName>
    <definedName name="IQ_ANALYST_EMAIL" hidden="1">"c13738"</definedName>
    <definedName name="IQ_ANALYST_NAME" hidden="1">"c13736"</definedName>
    <definedName name="IQ_ANALYST_PHONE" hidden="1">"c13737"</definedName>
    <definedName name="IQ_ANALYST_START_DATE" hidden="1">"c13740"</definedName>
    <definedName name="IQ_APPLICABLE_INCOME_TAXES_FTE_FFIEC" hidden="1">"c13853"</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WRITEDOWN_SUPPLE" hidden="1">"c13812"</definedName>
    <definedName name="IQ_ASSETS_FAIR_VALUE" hidden="1">"c13843"</definedName>
    <definedName name="IQ_ASSETS_LEVEL_1" hidden="1">"c13839"</definedName>
    <definedName name="IQ_ASSETS_LEVEL_2" hidden="1">"c13840"</definedName>
    <definedName name="IQ_ASSETS_LEVEL_3" hidden="1">"c13841"</definedName>
    <definedName name="IQ_ASSETS_NETTING_OTHER_ADJUSTMENTS" hidden="1">"c13842"</definedName>
    <definedName name="IQ_ASSIGNED_RESERVES_COAL" hidden="1">"c15912"</definedName>
    <definedName name="IQ_ASSIGNED_RESERVES_TO_TOTAL_RESERVES_COAL" hidden="1">"c15955"</definedName>
    <definedName name="IQ_ASSUMED_LOSSES" hidden="1">"c15870"</definedName>
    <definedName name="IQ_ASSUMED_PREMIUMS_EARNED_GROSS_PREMIUMS_EARNED" hidden="1">"c15886"</definedName>
    <definedName name="IQ_ASSUMED_PREMIUMS_WRITTEN_GROSS_PREMIUMS_WRITTEN" hidden="1">"c15884"</definedName>
    <definedName name="IQ_AUTO_LOANS_TOTAL_LOANS" hidden="1">"c15713"</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INV_HOMEBUILDING" hidden="1">"c15812"</definedName>
    <definedName name="IQ_AVG_INV_HOMES" hidden="1">"c15810"</definedName>
    <definedName name="IQ_AVG_INV_LAND_LOTS" hidden="1">"c15811"</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NAV_SHARES" hidden="1">"c16012"</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R_FILING_DATE" hidden="1">"c16223"</definedName>
    <definedName name="IQ_BR_FILING_TYPE" hidden="1">"c16224"</definedName>
    <definedName name="IQ_BR_PLAN_APPROVE_DATE" hidden="1">"c16226"</definedName>
    <definedName name="IQ_BR_PLAN_CONFIRM" hidden="1">"c16225"</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DESCRIPTION" hidden="1">"c15589"</definedName>
    <definedName name="IQ_BUS_SEG_DESCRIPTION_ABS" hidden="1">"c15577"</definedName>
    <definedName name="IQ_BUS_SEG_NAIC" hidden="1">"c15588"</definedName>
    <definedName name="IQ_BUS_SEG_NAIC_ABS" hidden="1">"c15576"</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TDDEV_EST_REUT" hidden="1">"c5408"</definedName>
    <definedName name="IQ_CABLE_SUBS_BUS_PHONE" hidden="1">"c15773"</definedName>
    <definedName name="IQ_CABLE_SUBS_LONG_DIST_PHONE" hidden="1">"c15775"</definedName>
    <definedName name="IQ_CABLE_SUBS_RES_PHONE" hidden="1">"c15772"</definedName>
    <definedName name="IQ_CABLE_SUBS_SATELITE" hidden="1">"c15771"</definedName>
    <definedName name="IQ_CABLE_SUBS_WHOLE_PHONE" hidden="1">"c15774"</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EX_PCT_REV" hidden="1">"c19144"</definedName>
    <definedName name="IQ_CAPITAL_ALLOCATION_ADJUSTMENT_FOREIGN_FFIEC" hidden="1">"c15389"</definedName>
    <definedName name="IQ_CAPITAL_UNDER_MANAGE" hidden="1">"c18929"</definedName>
    <definedName name="IQ_CAPITAL_UNDER_MANAGE_CURRENCY" hidden="1">"c19171"</definedName>
    <definedName name="IQ_CAPITAL_UNDER_MANAGE_DATE" hidden="1">"c18930"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ST_PER_SUB" hidden="1">"c15763"</definedName>
    <definedName name="IQ_CASH_DEPOSITORY_INSTIT_US_DOM_FFIEC" hidden="1">"c15288"</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FOREIGN_BRANCH_OTHER_US_BANKS_FFIEC" hidden="1">"c15282"</definedName>
    <definedName name="IQ_CASH_OTHER_BANKS_FOREIGN_COUNTRIES_FFIEC" hidden="1">"c15283"</definedName>
    <definedName name="IQ_CASH_OTHER_US_COMM_BANK_DEP_INSTIT_FFIEC" hidden="1">"c15281"</definedName>
    <definedName name="IQ_CASH_STRUCTURED_PRODUCTS_AVAIL_SALE_FFIEC" hidden="1">"c15263"</definedName>
    <definedName name="IQ_CASH_STRUCTURED_PRODUCTS_FFIEC" hidden="1">"c15260"</definedName>
    <definedName name="IQ_CATASTROPHIC_LOSS_RATIO" hidden="1">"c15881"</definedName>
    <definedName name="IQ_CDS_COUPON" hidden="1">"c15234"</definedName>
    <definedName name="IQ_CDS_NEXT_SERIES_ID" hidden="1">"c15231"</definedName>
    <definedName name="IQ_CDS_PREV_SERIES_ID" hidden="1">"c15232"</definedName>
    <definedName name="IQ_CDS_PRICE_TYPE" hidden="1">"c15233"</definedName>
    <definedName name="IQ_CEDED_CLAIM_ADJ_EXP_RESERVE_BOP" hidden="1">"c15875"</definedName>
    <definedName name="IQ_CEDED_LOSSES" hidden="1">"c15872"</definedName>
    <definedName name="IQ_CEDED_PREMIUMS_EARNED_GROSS_PREMIUMS_EARNED" hidden="1">"c15887"</definedName>
    <definedName name="IQ_CEDED_PREMIUMS_WRITTEN_GROSS_PREMIUMS_WRITTEN" hidden="1">"c15885"</definedName>
    <definedName name="IQ_CEO_ID" hidden="1">"c15210"</definedName>
    <definedName name="IQ_CEO_NAME" hidden="1">"c15209"</definedName>
    <definedName name="IQ_CERTIFIED_OFFICIAL_CHECKS_TRANS_ACCTS_FFIEC" hidden="1">"c15320"</definedName>
    <definedName name="IQ_CFO_ID" hidden="1">"c15212"</definedName>
    <definedName name="IQ_CFO_NAME" hidden="1">"c15211"</definedName>
    <definedName name="IQ_CH" hidden="1">110000</definedName>
    <definedName name="IQ_CHAIRMAN_ID" hidden="1">"c15218"</definedName>
    <definedName name="IQ_CHAIRMAN_NAME" hidden="1">"c15217"</definedName>
    <definedName name="IQ_CHANGE_DEF_TAX_TOTAL" hidden="1">"c15557"</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UNRECOG_TAX_BENEFIT_1_YR_MAX" hidden="1">"c15747"</definedName>
    <definedName name="IQ_CHANGE_UNRECOG_TAX_BENEFIT_1_YR_MIN" hidden="1">"c15746"</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LOSED_END_1_4_FAM_LOANS_TOT_LOANS_FFIEC" hidden="1">"c13866"</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RE_FARM_LOANS_TOT_LOANS_FFIEC" hidden="1">"c13872"</definedName>
    <definedName name="IQ_COMM_RE_NONFARM_NONRES_TOT_LOANS_FFIEC" hidden="1">"c13871"</definedName>
    <definedName name="IQ_COMMERCIAL_INDUSTRIAL_DOM_QUARTERLY_AVG_FFIEC" hidden="1">"c15478"</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VEST_CABLE_INVEST" hidden="1">"c15806"</definedName>
    <definedName name="IQ_COMMERCIAL_LOANS_TOTAL_LOANS" hidden="1">"c15709"</definedName>
    <definedName name="IQ_COMMERCIAL_RE_LOANS_TOTAL_LOANS" hidden="1">"c15710"</definedName>
    <definedName name="IQ_COMPANY_TICKER_NO_EXCH" hidden="1">"c15490"</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NSOLIDATED_NI_FOREIGN_FFIEC" hidden="1">"c15396"</definedName>
    <definedName name="IQ_CONST_LAND_DEV_LOANS_TOT_LOANS_FFIEC" hidden="1">"c13865"</definedName>
    <definedName name="IQ_CONSTITUENTS" hidden="1">"c19169"</definedName>
    <definedName name="IQ_CONSTRUCTION_LAND_DEV_DOM_FFIEC" hidden="1">"c15267"</definedName>
    <definedName name="IQ_CONSTRUCTION_LOANS_TOTAL_LOANS" hidden="1">"c15711"</definedName>
    <definedName name="IQ_CONSUMER_LOANS_TOT_LOANS_FFIEC" hidden="1">"c13875"</definedName>
    <definedName name="IQ_CONSUMER_LOANS_TOTAL_LOANS" hidden="1">"c15712"</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NON_PER_DET_EST" hidden="1">"c13824"</definedName>
    <definedName name="IQ_CONTRIB_ID_NON_PER_DET_EST_CIQ" hidden="1">"c13825"</definedName>
    <definedName name="IQ_CONTRIBUTOR_CIQID" hidden="1">"c13742"</definedName>
    <definedName name="IQ_CONTRIBUTOR_NAME" hidden="1">"c13735"</definedName>
    <definedName name="IQ_CONTRIBUTOR_START_DATE" hidden="1">"c13741"</definedName>
    <definedName name="IQ_CONV_PARITY" hidden="1">"c16197"</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O_ID" hidden="1">"c15222"</definedName>
    <definedName name="IQ_COO_NAME" hidden="1">"c15221"</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ORATE_OVER_TOTAL" hidden="1">"c13767"</definedName>
    <definedName name="IQ_COST_FUNDS" hidden="1">"c15726"</definedName>
    <definedName name="IQ_COST_SALES_COAL" hidden="1">"c15933"</definedName>
    <definedName name="IQ_COST_SALES_PER_UNIT_SOLD_COAL" hidden="1">"c15944"</definedName>
    <definedName name="IQ_COST_SALES_TO_SALES_COAL" hidden="1">"c15951"</definedName>
    <definedName name="IQ_COVERAGE_RATIO" hidden="1">"c15243"</definedName>
    <definedName name="IQ_COVERED_WIRELESS_POPS" hidden="1">"c2124"</definedName>
    <definedName name="IQ_CQ" hidden="1">5000</definedName>
    <definedName name="IQ_CREDIT_CARD_LOANS_DOM_QUARTERLY_AVG_FFIEC" hidden="1">"c15480"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TAXES" hidden="1">"c19141"</definedName>
    <definedName name="IQ_CURRENCY_COIN_DOM_FFIEC" hidden="1">"c15287"</definedName>
    <definedName name="IQ_CUST_PREMISE_EQUIP_CABLE_INVEST" hidden="1">"c15801"</definedName>
    <definedName name="IQ_CY" hidden="1">10000</definedName>
    <definedName name="IQ_DAILY" hidden="1">500000</definedName>
    <definedName name="IQ_DEFAULT_DATE" hidden="1">"c16220"</definedName>
    <definedName name="IQ_DEFAULT_TYPE" hidden="1">"c16219"</definedName>
    <definedName name="IQ_DEFERRED_CONTINGENT_RENT" hidden="1">"c16181"</definedName>
    <definedName name="IQ_DEFERRED_TAX_NAV" hidden="1">"c16003"</definedName>
    <definedName name="IQ_DEFERRED_TAX_NNAV" hidden="1">"c16008"</definedName>
    <definedName name="IQ_DEFERRED_TAXES_TOTAL" hidden="1">"c19142"</definedName>
    <definedName name="IQ_DELIVERED_HOMES_NEW_ORDERS" hidden="1">"c15821"</definedName>
    <definedName name="IQ_DELIVERED_HOMES_PRICE_NEW_ORDER_PRICE" hidden="1">"c15822"</definedName>
    <definedName name="IQ_DEMAND_DEPOSITS_TOT_DEPOSITS_FFIEC" hidden="1">"c13902"</definedName>
    <definedName name="IQ_DEPOSITS_FOREIGN_BANKS_FOREIGN_AGENCIES_FFIEC" hidden="1">"c15344"</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VELOPMENT_EXPENSE" hidden="1">"c16040"</definedName>
    <definedName name="IQ_DEVELOPMENT_REVENUE" hidden="1">"c16024"</definedName>
    <definedName name="IQ_DIC" hidden="1">"c13834"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INDIRECT_RE_VENTURES_FFIEC" hidden="1">"c15266"</definedName>
    <definedName name="IQ_DIRECT_INDIRECT_RE_VENTURES_UNCONSOL_FFIEC" hidden="1">"c15274"</definedName>
    <definedName name="IQ_DIRECT_LOSSES" hidden="1">"c15869"</definedName>
    <definedName name="IQ_DISCRETIONARY_CAPEX" hidden="1">"c16183"</definedName>
    <definedName name="IQ_DISTRIBUTABLE_CASH_PER_SHARE_DILUTED" hidden="1">"c16191"</definedName>
    <definedName name="IQ_DISTRIBUTABLE_CASH_SHARES_BASIC" hidden="1">"c16189"</definedName>
    <definedName name="IQ_DISTRIBUTABLE_CASH_SHARES_DILUTED" hidden="1">"c16190"</definedName>
    <definedName name="IQ_DNTM" hidden="1">700000</definedName>
    <definedName name="IQ_DOM_OFFICE_DEPOSITS_TOT_DEPOSITS_FFIEC" hidden="1">"c13910"</definedName>
    <definedName name="IQ_EARNING_ASSET_INT_BEAR_LIABILITIES" hidden="1">"c15703"</definedName>
    <definedName name="IQ_EARNINGS_CONT_OPS_HOMEBUILDING_SALES" hidden="1">"c15817"</definedName>
    <definedName name="IQ_EBIT_HOMEBUILDING_SALES" hidden="1">"c15815"</definedName>
    <definedName name="IQ_EBITDA_CAPEX" hidden="1">"c19143"</definedName>
    <definedName name="IQ_EBITDA_HOMEBUILDING_SALES" hidden="1">"c15814"</definedName>
    <definedName name="IQ_EBT_HOMEBUILDING_SALES" hidden="1">"c15816"</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CS_AUTHORIZED_SHARES_OTHER" hidden="1">"c15613"</definedName>
    <definedName name="IQ_ECS_AUTHORIZED_SHARES_OTHER_ABS" hidden="1">"c15630"</definedName>
    <definedName name="IQ_ECS_CONVERT_FACTOR_OTHER" hidden="1">"c15611"</definedName>
    <definedName name="IQ_ECS_CONVERT_FACTOR_OTHER_ABS" hidden="1">"c15628"</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_OTHER" hidden="1">"c15609"</definedName>
    <definedName name="IQ_ECS_CONVERT_TYPE_OTHER_ABS" hidden="1">"c15626"</definedName>
    <definedName name="IQ_ECS_INACTIVE_DATE_OTHER" hidden="1">"c15606"</definedName>
    <definedName name="IQ_ECS_INACTIVE_DATE_OTHER_ABS" hidden="1">"c15623"</definedName>
    <definedName name="IQ_ECS_NAME_OTHER" hidden="1">"c15599"</definedName>
    <definedName name="IQ_ECS_NAME_OTHER_ABS" hidden="1">"c15616"</definedName>
    <definedName name="IQ_ECS_NUM_SHAREHOLDERS_OTHER" hidden="1">"c15615"</definedName>
    <definedName name="IQ_ECS_NUM_SHAREHOLDERS_OTHER_ABS" hidden="1">"c15632"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_OTHER" hidden="1">"c15600"</definedName>
    <definedName name="IQ_ECS_SHARES_OUT_BS_DATE_OTHER_ABS" hidden="1">"c15617"</definedName>
    <definedName name="IQ_ECS_SHARES_OUT_FILING_DATE_OTHER" hidden="1">"c15601"</definedName>
    <definedName name="IQ_ECS_SHARES_OUT_FILING_DATE_OTHER_ABS" hidden="1">"c15618"</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_OTHER" hidden="1">"c15604"</definedName>
    <definedName name="IQ_ECS_TYPE_OTHER_ABS" hidden="1">"c15621"</definedName>
    <definedName name="IQ_ECS_VOTING_OTHER" hidden="1">"c15612"</definedName>
    <definedName name="IQ_ECS_VOTING_OTHER_ABS" hidden="1">"c15629"</definedName>
    <definedName name="IQ_ELIMINATIONS_CONSOL_OFFICES_FOREIGN_FFIEC" hidden="1">"c15395"</definedName>
    <definedName name="IQ_EMPLOYEES_UNDER_UNION_CONTRACTS" hidden="1">"c16109"</definedName>
    <definedName name="IQ_EQUITY_LIST" hidden="1">"c15158"</definedName>
    <definedName name="IQ_EQUITY_SECURITIES_QUARTERLY_AVG_FFIEC" hidden="1">"c15474"</definedName>
    <definedName name="IQ_EQUITY_TIER_ONE_CAPITAL" hidden="1">"c15246"</definedName>
    <definedName name="IQ_EQUITY_TIER_ONE_CAPITAL_RATIO" hidden="1">"c15242"</definedName>
    <definedName name="IQ_ESOP_OVER_TOTAL" hidden="1">"c13768"</definedName>
    <definedName name="IQ_EST_ACT_BV_REUT" hidden="1">"c5409"</definedName>
    <definedName name="IQ_EST_ACT_FFO_REUT" hidden="1">"c3843"</definedName>
    <definedName name="IQ_EST_ACT_FFO_SHARE_SHARE_REUT" hidden="1">"c3843"</definedName>
    <definedName name="IQ_EST_BV_DIFF_REUT" hidden="1">"c5433"</definedName>
    <definedName name="IQ_EST_BV_SURPRISE_PERCENT_REUT" hidden="1">"c5434"</definedName>
    <definedName name="IQ_EST_FFO_DIFF_REUT" hidden="1">"c3890"</definedName>
    <definedName name="IQ_EST_FFO_SHARE_SHARE_DIFF_REUT" hidden="1">"c3890"</definedName>
    <definedName name="IQ_EST_FFO_SHARE_SHARE_SURPRISE_PERCENT_REUT" hidden="1">"c3891"</definedName>
    <definedName name="IQ_EST_FFO_SURPRISE_PERCENT_REUT" hidden="1">"c3891"</definedName>
    <definedName name="IQ_EST_NEXT_EARNINGS_DATE" hidden="1">"c13591"</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P_REIMBURSE_RENTAL_REVENUE" hidden="1">"c16064"</definedName>
    <definedName name="IQ_EXPENSE_CODE_" hidden="1">"019803000"</definedName>
    <definedName name="IQ_EXPENSE_REIMBURSEMENTS" hidden="1">"c16020"</definedName>
    <definedName name="IQ_EXPLORE_DRILL_EXP_TOTAL" hidden="1">"c13850"</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ITEMS_OTHER_ADJUSTMENTS_FOREIGN_FFIEC" hidden="1">"c15392"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_RELATED" hidden="1">"c19130"</definedName>
    <definedName name="IQ_FEES_OTHER_INCOME" hidden="1">"c15257"</definedName>
    <definedName name="IQ_FFO_DILUTED" hidden="1">"c16186"</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DATE" hidden="1">"c12212"</definedName>
    <definedName name="IQ_FFO_EST_DET_EST_DATE_CIQ" hidden="1">"c12267"</definedName>
    <definedName name="IQ_FFO_EST_DET_EST_DATE_REUT" hidden="1">"c12295"</definedName>
    <definedName name="IQ_FFO_EST_DET_EST_INCL" hidden="1">"c12349"</definedName>
    <definedName name="IQ_FFO_EST_DET_EST_INCL_CIQ" hidden="1">"c12395"</definedName>
    <definedName name="IQ_FFO_EST_DET_EST_INCL_REUT" hidden="1">"c12419"</definedName>
    <definedName name="IQ_FFO_EST_DET_EST_ORIGIN" hidden="1">"c12722"</definedName>
    <definedName name="IQ_FFO_EST_DET_EST_ORIGIN_CIQ" hidden="1">"c12720"</definedName>
    <definedName name="IQ_FFO_EST_DET_EST_ORIGIN_REUT" hidden="1">"c12724"</definedName>
    <definedName name="IQ_FFO_EST_DET_EST_REUT" hidden="1">"c12153"</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SHARE_EST_DET_EST" hidden="1">"c12059"</definedName>
    <definedName name="IQ_FFO_SHARE_EST_DET_EST_CIQ" hidden="1">"c12121"</definedName>
    <definedName name="IQ_FFO_SHARE_EST_DET_EST_CURRENCY" hidden="1">"c12466"</definedName>
    <definedName name="IQ_FFO_SHARE_EST_DET_EST_CURRENCY_CIQ" hidden="1">"c12512"</definedName>
    <definedName name="IQ_FFO_SHARE_EST_DET_EST_DATE" hidden="1">"c12212"</definedName>
    <definedName name="IQ_FFO_SHARE_EST_DET_EST_DATE_CIQ" hidden="1">"c12267"</definedName>
    <definedName name="IQ_FFO_SHARE_EST_DET_EST_INCL" hidden="1">"c12349"</definedName>
    <definedName name="IQ_FFO_SHARE_EST_DET_EST_INCL_CIQ" hidden="1">"c12395"</definedName>
    <definedName name="IQ_FFO_SHARE_EST_DET_EST_ORIGIN" hidden="1">"c12722"</definedName>
    <definedName name="IQ_FFO_SHARE_EST_DET_EST_ORIGIN_CIQ" hidden="1">"c12720"</definedName>
    <definedName name="IQ_FFO_SHARE_SHARE_EST_DET_EST" hidden="1">"c12059"</definedName>
    <definedName name="IQ_FFO_SHARE_SHARE_EST_DET_EST_CIQ" hidden="1">"c12121"</definedName>
    <definedName name="IQ_FFO_SHARE_SHARE_EST_DET_EST_CURRENCY" hidden="1">"c12466"</definedName>
    <definedName name="IQ_FFO_SHARE_SHARE_EST_DET_EST_CURRENCY_CIQ" hidden="1">"c12512"</definedName>
    <definedName name="IQ_FFO_SHARE_SHARE_EST_DET_EST_CURRENCY_REUT" hidden="1">"c12536"</definedName>
    <definedName name="IQ_FFO_SHARE_SHARE_EST_DET_EST_DATE" hidden="1">"c12212"</definedName>
    <definedName name="IQ_FFO_SHARE_SHARE_EST_DET_EST_DATE_CIQ" hidden="1">"c12267"</definedName>
    <definedName name="IQ_FFO_SHARE_SHARE_EST_DET_EST_DATE_REUT" hidden="1">"c12295"</definedName>
    <definedName name="IQ_FFO_SHARE_SHARE_EST_DET_EST_INCL" hidden="1">"c12349"</definedName>
    <definedName name="IQ_FFO_SHARE_SHARE_EST_DET_EST_INCL_CIQ" hidden="1">"c12395"</definedName>
    <definedName name="IQ_FFO_SHARE_SHARE_EST_DET_EST_INCL_REUT" hidden="1">"c12419"</definedName>
    <definedName name="IQ_FFO_SHARE_SHARE_EST_DET_EST_ORIGIN" hidden="1">"c12722"</definedName>
    <definedName name="IQ_FFO_SHARE_SHARE_EST_DET_EST_ORIGIN_CIQ" hidden="1">"c12720"</definedName>
    <definedName name="IQ_FFO_SHARE_SHARE_EST_DET_EST_ORIGIN_REUT" hidden="1">"c12724"</definedName>
    <definedName name="IQ_FFO_SHARE_SHARE_EST_DET_EST_REUT" hidden="1">"c12153"</definedName>
    <definedName name="IQ_FFO_SHARE_SHARE_EST_REUT" hidden="1">"c3837"</definedName>
    <definedName name="IQ_FFO_SHARE_SHARE_HIGH_EST_REUT" hidden="1">"c3839"</definedName>
    <definedName name="IQ_FFO_SHARE_SHARE_LOW_EST_REUT" hidden="1">"c3840"</definedName>
    <definedName name="IQ_FFO_SHARE_SHARE_MEDIAN_EST_REUT" hidden="1">"c3838"</definedName>
    <definedName name="IQ_FFO_SHARE_SHARE_NUM_EST_REUT" hidden="1">"c3841"</definedName>
    <definedName name="IQ_FFO_SHARE_SHARE_STDDEV_EST_REUT" hidden="1">"c3842"</definedName>
    <definedName name="IQ_FFO_SHARES_BASIC" hidden="1">"c16185"</definedName>
    <definedName name="IQ_FFO_SHARES_DILUTED" hidden="1">"c16187"</definedName>
    <definedName name="IQ_FFO_STDDEV_EST_REUT" hidden="1">"c3842"</definedName>
    <definedName name="IQ_FFO_TOTAL_REVENUE" hidden="1">"c16060"</definedName>
    <definedName name="IQ_FH" hidden="1">100000</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CIQID" hidden="1">"c19094"</definedName>
    <definedName name="IQ_FIVE_PERCENT_DERIVATIVES" hidden="1">"c19096"</definedName>
    <definedName name="IQ_FIVE_PERCENT_NAME" hidden="1">"c19093"</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CLOSED_PROP_GNMA_LOANS_FFIEC" hidden="1">"c15272"</definedName>
    <definedName name="IQ_FOREIGN_BRANCHES_U.S._BANKS_LOANS_FDIC" hidden="1">"c6438"</definedName>
    <definedName name="IQ_FOREIGN_DEPOSITS_TOTAL_DEPOSITS" hidden="1">"c15719"</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LLY_INSURED_BROKERED_DEPOSITS_FFIEC" hidden="1">"c15305"</definedName>
    <definedName name="IQ_FUND_NAV" hidden="1">"c15225"</definedName>
    <definedName name="IQ_FUND_PRIMARY_ADVISOR" hidden="1">"c19091"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AP_EST_CIQ" hidden="1">"c13924"</definedName>
    <definedName name="IQ_GAIN_LOSS_HTM_AFS_SECURITIES_FOREIGN_FFIEC" hidden="1">"c15384"</definedName>
    <definedName name="IQ_GENERAL_ALLOWANCE" hidden="1">"c15248"</definedName>
    <definedName name="IQ_GICS_CODE" hidden="1">"c16201"</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CLAIM_ADJ_EXP_RESERVE_BOP" hidden="1">"c15874"</definedName>
    <definedName name="IQ_GROSS_LOSSES" hidden="1">"c15871"</definedName>
    <definedName name="IQ_GROSS_PREMIUMS_WRITTEN_AVG_ASSETS" hidden="1">"c15893"</definedName>
    <definedName name="IQ_GROSS_PREMIUMS_WRITTEN_AVG_EQUITY" hidden="1">"c15892"</definedName>
    <definedName name="IQ_GROSS_PREMIUMS_WRITTEN_AVG_STATUTORY_SURPLUS" hidden="1">"c15894"</definedName>
    <definedName name="IQ_GVKEY" hidden="1">"c15590"</definedName>
    <definedName name="IQ_GVKEY_OTHER" hidden="1">"c15633"</definedName>
    <definedName name="IQ_GW_INTAN" hidden="1">"c19145"</definedName>
    <definedName name="IQ_HEDGEFUND_OVER_TOTAL" hidden="1">"c13771"</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ONFERENCE_SPACE" hidden="1">"c15971"</definedName>
    <definedName name="IQ_HG_EXP_DIRECT_CASINO_GAMING" hidden="1">"c15994"</definedName>
    <definedName name="IQ_HG_EXP_OTHER_DIRECT_HOTEL_MOTEL" hidden="1">"c15995"</definedName>
    <definedName name="IQ_HG_FOOD_BEV_EXP_DIRECT_OPERATING_EXP" hidden="1">"c15980"</definedName>
    <definedName name="IQ_HG_FOOD_BEV_REV_TOTAL_REV" hidden="1">"c15983"</definedName>
    <definedName name="IQ_HG_NUMBER_SUITES" hidden="1">"c15970"</definedName>
    <definedName name="IQ_HG_NUMBER_TABLES_AVG" hidden="1">"c15973"</definedName>
    <definedName name="IQ_HG_PROMO_ALLOW_GROSS_OPERATING_REV" hidden="1">"c15979"</definedName>
    <definedName name="IQ_HG_REV_GROSS_OPERATING" hidden="1">"c15993"</definedName>
    <definedName name="IQ_HG_REV_OTHER_CASINO" hidden="1">"c15992"</definedName>
    <definedName name="IQ_HG_REV_SLOT_MACHINE" hidden="1">"c15990"</definedName>
    <definedName name="IQ_HG_REV_TABLE" hidden="1">"c15991"</definedName>
    <definedName name="IQ_HG_ROOM_EXP_DIRECT_OPERATING_EXP" hidden="1">"c15982"</definedName>
    <definedName name="IQ_HG_ROOM_GROSS_PROFIT" hidden="1">"c15975"</definedName>
    <definedName name="IQ_HG_ROOM_MARGIN" hidden="1">"c15978"</definedName>
    <definedName name="IQ_HG_ROOM_REV_TOTAL_REV" hidden="1">"c15984"</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TABLES_JV" hidden="1">"c8643"</definedName>
    <definedName name="IQ_HG_TABLES_MANAGED" hidden="1">"c8644"</definedName>
    <definedName name="IQ_HG_TABLES_OWNED" hidden="1">"c8642"</definedName>
    <definedName name="IQ_HG_TABLES_TOTAL" hidden="1">"c8645"</definedName>
    <definedName name="IQ_HIGH_SULFUR_CONTENT_RESERVES_COAL" hidden="1">"c15928"</definedName>
    <definedName name="IQ_HIGH_SULFURE_RESERVES_TO_TOTAL_RESERVES_COAL" hidden="1">"c15963"</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CANCELLATION_RATE" hidden="1">"c16192"</definedName>
    <definedName name="IQ_HOME_CANCELLATION_RATE_INCL_JV" hidden="1">"c16194"</definedName>
    <definedName name="IQ_HOME_CANCELLATION_RATE_JV" hidden="1">"c16193"</definedName>
    <definedName name="IQ_HOME_EQUITY_LOANS_TOT_LOANS_FFIEC" hidden="1">"c13867"</definedName>
    <definedName name="IQ_HOMEBUILDING_COGS_SALES" hidden="1">"c15813"</definedName>
    <definedName name="IQ_HOMEBUILDING_INV_TURN" hidden="1">"c15819"</definedName>
    <definedName name="IQ_HOMEBUILDING_TURN" hidden="1">"c15820"</definedName>
    <definedName name="IQ_HOTEL_OPERATING_EXPENSE" hidden="1">"c16042"</definedName>
    <definedName name="IQ_HOTEL_OPERATING_REVENUE" hidden="1">"c16026"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PACT_UNRECOG_TAX_BENEFIT_EFFECTIVE_TAX" hidden="1">"c15748"</definedName>
    <definedName name="IQ_IMPAIRED_LOANS" hidden="1">"c15250"</definedName>
    <definedName name="IQ_IMPAIRMENT_GW_SUPPLE" hidden="1">"c13811"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OME_TAX_FOREIGN_FFIEC" hidden="1">"c15391"</definedName>
    <definedName name="IQ_INDEX_CURRENCY" hidden="1">"c15224"</definedName>
    <definedName name="IQ_INDEX_TYPE" hidden="1">"c15223"</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ITIAL_TRANSACTION" hidden="1">"c18885"</definedName>
    <definedName name="IQ_INS_SETTLE_SUPPLE" hidden="1">"c13814"</definedName>
    <definedName name="IQ_INSIDER_CIQID" hidden="1">"c19101"</definedName>
    <definedName name="IQ_INSIDER_DERIVATIVES" hidden="1">"c19102"</definedName>
    <definedName name="IQ_INSIDER_NAME" hidden="1">"c19100"</definedName>
    <definedName name="IQ_INSIDER_POSITION_DATE" hidden="1">"c19104"</definedName>
    <definedName name="IQ_INSIDER_VALUE" hidden="1">"c19103"</definedName>
    <definedName name="IQ_INSTITUTIONAL_CIQID" hidden="1">"c19106"</definedName>
    <definedName name="IQ_INSTITUTIONAL_DERIVATIVES" hidden="1">"c19107"</definedName>
    <definedName name="IQ_INSTITUTIONAL_NAME" hidden="1">"c19105"</definedName>
    <definedName name="IQ_INSTITUTIONAL_POSITION_DATE" hidden="1">"c19109"</definedName>
    <definedName name="IQ_INSTITUTIONAL_VALUE" hidden="1">"c19108"</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SAVINGS_DEPOSITS_MMDA_DOM_FFIEC" hidden="1">"c15364"</definedName>
    <definedName name="IQ_INT_TRANSACTION_ACCOUNTS_DOM_FFIEC" hidden="1">"c15363"</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TRANS_DOM_QUARTERLY_AVG_FFIEC" hidden="1">"c15484"</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REL_ID" hidden="1">"c15220"</definedName>
    <definedName name="IQ_INV_REL_NAME" hidden="1">"c15219"</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_SUPPLE" hidden="1">"c13813"</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TEST_TRANSACTION" hidden="1">"c18886"</definedName>
    <definedName name="IQ_LATESTK" hidden="1">1000</definedName>
    <definedName name="IQ_LATESTQ" hidden="1">500</definedName>
    <definedName name="IQ_LEASE_EXPENSE" hidden="1">"c16039"</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GAL_SETTLE_SUPPLE" hidden="1">"c13815"</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CENSED_WIRELESS_POPS" hidden="1">"c2123"</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ATION_VALUE_PREFERRED_CONVERT" hidden="1">"c13835"</definedName>
    <definedName name="IQ_LIQUIDATION_VALUE_PREFERRED_NON_REDEEM" hidden="1">"c13836"</definedName>
    <definedName name="IQ_LIQUIDATION_VALUE_PREFERRED_REDEEM" hidden="1">"c13837"</definedName>
    <definedName name="IQ_LOAN_LOSS_ALLOWANCE_NON_PERF_ASSETS_FFIEC" hidden="1">"c13912"</definedName>
    <definedName name="IQ_LOAN_LOSS_PROVISION_FOREIGN_FFIEC" hidden="1">"c15382"</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W_SULFUR_CONTENT_RESERVES_COAL" hidden="1">"c15924"</definedName>
    <definedName name="IQ_LOW_SULFURE_RESERVES_TO_TOTAL_RESERVES_COAL" hidden="1">"c15961"</definedName>
    <definedName name="IQ_LTM" hidden="1">2000</definedName>
    <definedName name="IQ_LTMMONTH" hidden="1">120000</definedName>
    <definedName name="IQ_MARKETING_PROMOTION_EXPENSE" hidden="1">"c16035"</definedName>
    <definedName name="IQ_MATERIALS_SUPPLES_INVENTORY_COAL" hidden="1">"c15942"</definedName>
    <definedName name="IQ_MBS_QUARTERLY_AVG_FFIEC" hidden="1">"c15471"</definedName>
    <definedName name="IQ_MC_COMMERCIAL_ASO_FEES" hidden="1">"c15862"</definedName>
    <definedName name="IQ_MC_COMMERCIAL_NON_RISK_MEMBERS" hidden="1">"c15835"</definedName>
    <definedName name="IQ_MC_COMMERCIAL_PREMIUMS" hidden="1">"c15852"</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PO_POS_MEMBERS" hidden="1">"c15823"</definedName>
    <definedName name="IQ_MC_PPO_POS_PREMIUMS" hidden="1">"c15849"</definedName>
    <definedName name="IQ_MC_PREMIUMS" hidden="1">"c15861"</definedName>
    <definedName name="IQ_MC_SPECIALTY_ASO_FEES" hidden="1">"c15867"</definedName>
    <definedName name="IQ_MC_SPECIALTY_NON_RISK_MEMBERS" hidden="1">"c15840"</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UM_SULFUR_CONTENT_RESERVES_COAL" hidden="1">"c15926"</definedName>
    <definedName name="IQ_MEDIUM_SULFURE_RESERVES_TO_TOTAL_RESERVES_COAL" hidden="1">"c15962"</definedName>
    <definedName name="IQ_MERGER_SUPPLE" hidden="1">"c13810"</definedName>
    <definedName name="IQ_MILES_PASSED" hidden="1">"c2848"</definedName>
    <definedName name="IQ_MIN_USE_PER_SUB" hidden="1">"c15764"</definedName>
    <definedName name="IQ_MINE_DEVELOPMENT_GROSS_COAL" hidden="1">"c15940"</definedName>
    <definedName name="IQ_MINTUTES_USED_LOCAL" hidden="1">"c15808"</definedName>
    <definedName name="IQ_MINTUTES_USED_LONG_DIST" hidden="1">"c15809"</definedName>
    <definedName name="IQ_MMDA_NON_TRANS_ACCTS_FFIEC" hidden="1">"c15330"</definedName>
    <definedName name="IQ_MMDA_SAVINGS_TOT_DEPOSITS_FFIEC" hidden="1">"c13905"</definedName>
    <definedName name="IQ_MONEY_MKT_DEPOSITS_TOTAL_DEPOSITS" hidden="1">"c15720"</definedName>
    <definedName name="IQ_MONEY_MKT_SAVINGS_ACCT_DEPOSITS_TOTAL_DEPOSITS" hidden="1">"c15722"</definedName>
    <definedName name="IQ_MONTH" hidden="1">15000</definedName>
    <definedName name="IQ_MORTGAGE_DEBT_UNDER_CAPITAL_LEASES_FFIEC" hidden="1">"c15276"</definedName>
    <definedName name="IQ_MTD" hidden="1">800000</definedName>
    <definedName name="IQ_MTM_ADJ" hidden="1">"c16000"</definedName>
    <definedName name="IQ_MULTIFAM_5_LOANS_TOT_LOANS_FFIEC" hidden="1">"c13869"</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TUAL_FUND_LIST" hidden="1">"c19092"</definedName>
    <definedName name="IQ_NAMES_REVIEION_DATE_E" hidden="1">41221.1573263889</definedName>
    <definedName name="IQ_NATIVE_COMPANY_NAME" hidden="1">"c13822"</definedName>
    <definedName name="IQ_NAV_ACT_OR_EST" hidden="1">"c2225"</definedName>
    <definedName name="IQ_NAV_RE" hidden="1">"c15996"</definedName>
    <definedName name="IQ_NAV_SHARE_RE" hidden="1">"c16011"</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LAIM_ADJ_EXP_RESERVE_BOP" hidden="1">"c15877"</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OME_HOMEBUILDING_SALES" hidden="1">"c15818"</definedName>
    <definedName name="IQ_NET_INT_INCOME_AVG_ASSET" hidden="1">"c15706"</definedName>
    <definedName name="IQ_NET_INTEREST_INC_INTERNATIONAL_OPS_FFIEC" hidden="1">"c15375"</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SECURITIZATION_INC_FOREIGN_FFIEC" hidden="1">"c15379"</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EARNINGS_DATE" hidden="1">"c13592"</definedName>
    <definedName name="IQ_NI_BANK_AND_NONCONTROLLING_INTEREST_FFIEC" hidden="1">"c15365"</definedName>
    <definedName name="IQ_NI_BEFORE_INTERNAL_ALLOCATIONS_FOREIGN_FFIEC" hidden="1">"c15393"</definedName>
    <definedName name="IQ_NI_NON_CONTROLLING_INTERESTS_FFIEC" hidden="1">"c15366"</definedName>
    <definedName name="IQ_NOI_INCL_UNCONSOL" hidden="1">"c16068"</definedName>
    <definedName name="IQ_NON_ACCRUAL_ASSET_SOLD_DURING_QTR_FFIEC" hidden="1">"c15350"</definedName>
    <definedName name="IQ_NON_CD_DEPOSITS" hidden="1">"c15718"</definedName>
    <definedName name="IQ_NON_CD_DEPOSITS_TOTAL_DEPOSITS" hidden="1">"c15725"</definedName>
    <definedName name="IQ_NON_CURRENT_LOANS_FFIEC" hidden="1">"c13860"</definedName>
    <definedName name="IQ_NON_INT_EXP_AVG_ASSETS_FFIEC" hidden="1">"c18878"</definedName>
    <definedName name="IQ_NON_INT_EXPENSE_AVG_ASSET" hidden="1">"c15708"</definedName>
    <definedName name="IQ_NON_INT_INCOME_AVG_ASSET" hidden="1">"c15707"</definedName>
    <definedName name="IQ_NON_PERF_ASSETS_EQUITY" hidden="1">"c15702"</definedName>
    <definedName name="IQ_NON_PERF_ASSETS_LOANS_OREO" hidden="1">"c15701"</definedName>
    <definedName name="IQ_NON_PERFORMING_ASSETS_FFIEC" hidden="1">"c13859"</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FARM_NONRES_DOM_FFIEC" hidden="1">"c15271"</definedName>
    <definedName name="IQ_NONINTEREST_INC_FOREIGN_FFIEC" hidden="1">"c15376"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W_OTHER_TRANS_ACCTS_TOT_DEPOSITS_FFIEC" hidden="1">"c13903"</definedName>
    <definedName name="IQ_NTM" hidden="1">6000</definedName>
    <definedName name="IQ_NUM_CONTRIBUTORS" hidden="1">"c13739"</definedName>
    <definedName name="IQ_NUMBER_CELL_SITES" hidden="1">"c15762"</definedName>
    <definedName name="IQ_NUMBER_WIRELESS_TOWERS" hidden="1">"c15766"</definedName>
    <definedName name="IQ_OBLIGATION_STATES_POLI_SUBD_US_LL_REC_DOM_FFIEC" hidden="1">"c15295"</definedName>
    <definedName name="IQ_OBLIGATION_STATES_POLI_SUBD_US_LL_REC_FFIEC" hidden="1">"c15294"</definedName>
    <definedName name="IQ_OG_GROSS_DEVELOPMENT_PRODUCTIVE_WELLS_DRILLED_GAS" hidden="1">"c15907"</definedName>
    <definedName name="IQ_OG_GROSS_DEVELOPMENT_PRODUCTIVE_WELLS_DRILLED_OIL" hidden="1">"c15906"</definedName>
    <definedName name="IQ_OG_GROSS_EXPLORATORY_PRODUCTIVE_WELLS_DRILLED_GAS" hidden="1">"c15905"</definedName>
    <definedName name="IQ_OG_GROSS_EXPLORATORY_PRODUCTIVE_WELLS_DRILLED_OIL" hidden="1">"c15904"</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NET_DEVELOPMENT_PRODUCTIVE_WELLS_DRILLED_GAS" hidden="1">"c15911"</definedName>
    <definedName name="IQ_OG_NET_DEVELOPMENT_PRODUCTIVE_WELLS_DRILLED_OIL" hidden="1">"c15910"</definedName>
    <definedName name="IQ_OG_NET_EXPLORATORY_PRODUCTIVE_WELLS_DRILLED_GAS" hidden="1">"c15909"</definedName>
    <definedName name="IQ_OG_NET_EXPLORATORY_PRODUCTIVE_WELLS_DRILLED_OIL" hidden="1">"c15908"</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TOTAL_OIL_PRODUCTON" hidden="1">"c2059"</definedName>
    <definedName name="IQ_OPENED55" hidden="1">1</definedName>
    <definedName name="IQ_OPERATING_NOI_AVG_GROSS_PROP" hidden="1">"c16058"</definedName>
    <definedName name="IQ_OREO_FOREIGN_FFIEC" hidden="1">"c15273"</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FFO" hidden="1">"c16180"</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DEBT_SECURITIES_QUARTERLY_AVG_FFIEC" hidden="1">"c15473"</definedName>
    <definedName name="IQ_OTHER_DEPOSITS_TOTAL_DEPOSITS" hidden="1">"c15724"</definedName>
    <definedName name="IQ_OTHER_DEVELOPMENT_EXPENSE" hidden="1">"c16041"</definedName>
    <definedName name="IQ_OTHER_DEVELOPMENT_REVENUE" hidden="1">"c16025"</definedName>
    <definedName name="IQ_OTHER_EPRA_NAV_ADJ" hidden="1">"c16004"</definedName>
    <definedName name="IQ_OTHER_EPRA_NNAV_ADJ" hidden="1">"c16009"</definedName>
    <definedName name="IQ_OTHER_FAD" hidden="1">"c16184"</definedName>
    <definedName name="IQ_OTHER_IBF_DEPOSIT_LIABILITIES_FFIEC" hidden="1">"c15301"</definedName>
    <definedName name="IQ_OTHER_INDIVIDUAL_FAMILY_DOM_QUARTERLY_AVG_FFIEC" hidden="1">"c15481"</definedName>
    <definedName name="IQ_OTHER_LOANS_TOTAL_LOANS" hidden="1">"c15716"</definedName>
    <definedName name="IQ_OTHER_MINING_REVENUE_COAL" hidden="1">"c15931"</definedName>
    <definedName name="IQ_OTHER_NONINTEREST_INC_FOREIGN_FFIEC" hidden="1">"c15380"</definedName>
    <definedName name="IQ_OTHER_OVER_TOTAL" hidden="1">"c13770"</definedName>
    <definedName name="IQ_OTHER_PROP_OPERATING_EXPENSE" hidden="1">"c16043"</definedName>
    <definedName name="IQ_OTHER_PROP_OPERATING_REVENUE" hidden="1">"c16027"</definedName>
    <definedName name="IQ_OTHER_SAVINGS_DEPOSITS_NON_TRANS_ACCTS_FFIEC" hidden="1">"c15331"</definedName>
    <definedName name="IQ_OTHER_SECURITIES_QUARTERLY_AVG_FFIEC" hidden="1">"c15472"</definedName>
    <definedName name="IQ_OTHER_TAX_EQUIVALENT_ADJUSTMENTS_FFIEC" hidden="1">"c13855"</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USUAL_SUPPLE" hidden="1">"c13816"</definedName>
    <definedName name="IQ_OWNED_RESERVES_COAL" hidden="1">"c15916"</definedName>
    <definedName name="IQ_OWNED_RESERVES_TO_TOTAL_RESERVES_COAL" hidden="1">"c15957"</definedName>
    <definedName name="IQ_PBV_FWD" hidden="1">"c15235"</definedName>
    <definedName name="IQ_PBV_FWD_CIQ" hidden="1">"c15236"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DAY" hidden="1">"c1822"</definedName>
    <definedName name="IQ_PERCENT_CHANGE_EST_FFO_DAY_CIQ" hidden="1">"c3764"</definedName>
    <definedName name="IQ_PERCENT_CHANGE_EST_FFO_DAY_REUT" hidden="1">"c3933"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SHARE_12MONTHS" hidden="1">"c1828"</definedName>
    <definedName name="IQ_PERCENT_CHANGE_EST_FFO_SHARE_12MONTHS_CIQ" hidden="1">"c3769"</definedName>
    <definedName name="IQ_PERCENT_CHANGE_EST_FFO_SHARE_18MONTHS" hidden="1">"c1829"</definedName>
    <definedName name="IQ_PERCENT_CHANGE_EST_FFO_SHARE_18MONTHS_CIQ" hidden="1">"c3770"</definedName>
    <definedName name="IQ_PERCENT_CHANGE_EST_FFO_SHARE_3MONTHS" hidden="1">"c1825"</definedName>
    <definedName name="IQ_PERCENT_CHANGE_EST_FFO_SHARE_3MONTHS_CIQ" hidden="1">"c3766"</definedName>
    <definedName name="IQ_PERCENT_CHANGE_EST_FFO_SHARE_6MONTHS" hidden="1">"c1826"</definedName>
    <definedName name="IQ_PERCENT_CHANGE_EST_FFO_SHARE_6MONTHS_CIQ" hidden="1">"c3767"</definedName>
    <definedName name="IQ_PERCENT_CHANGE_EST_FFO_SHARE_9MONTHS" hidden="1">"c1827"</definedName>
    <definedName name="IQ_PERCENT_CHANGE_EST_FFO_SHARE_9MONTHS_CIQ" hidden="1">"c3768"</definedName>
    <definedName name="IQ_PERCENT_CHANGE_EST_FFO_SHARE_DAY" hidden="1">"c1822"</definedName>
    <definedName name="IQ_PERCENT_CHANGE_EST_FFO_SHARE_DAY_CIQ" hidden="1">"c3764"</definedName>
    <definedName name="IQ_PERCENT_CHANGE_EST_FFO_SHARE_MONTH" hidden="1">"c1824"</definedName>
    <definedName name="IQ_PERCENT_CHANGE_EST_FFO_SHARE_MONTH_CIQ" hidden="1">"c3765"</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WEEK" hidden="1">"c1823"</definedName>
    <definedName name="IQ_PERCENT_CHANGE_EST_FFO_SHARE_WEEK_CIQ" hidden="1">"c3795"</definedName>
    <definedName name="IQ_PERCENT_CHANGE_EST_FFO_WEEK" hidden="1">"c1823"</definedName>
    <definedName name="IQ_PERCENT_CHANGE_EST_FFO_WEEK_CIQ" hidden="1">"c3795"</definedName>
    <definedName name="IQ_PERCENT_CHANGE_EST_FFO_WEEK_REUT" hidden="1">"c3964"</definedName>
    <definedName name="IQ_PERCENTAGE_RENT" hidden="1">"c16018"</definedName>
    <definedName name="IQ_PERCENTAGE_RENT_RENTAL_REVENUE" hidden="1">"c16063"</definedName>
    <definedName name="IQ_PREFERRED_DEPOSITS_FFIEC" hidden="1">"c15312"</definedName>
    <definedName name="IQ_PRESIDENT_ID" hidden="1">"c15216"</definedName>
    <definedName name="IQ_PRESIDENT_NAME" hidden="1">"c15215"</definedName>
    <definedName name="IQ_PRETAX_INC_AFTER_CAP_ALLOCATION_FOREIGN_FFIEC" hidden="1">"c15390"</definedName>
    <definedName name="IQ_PRETAX_INC_BEFORE_CAP_ALLOCATION_FOREIGN_FFIEC" hidden="1">"c15388"</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MARY_SIC_CODE" hidden="1">"c16218"</definedName>
    <definedName name="IQ_PRIMARY_SIC_INDUSTRY" hidden="1">"c16217"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BABLE_RESERVES_TO_TOTAL_RESERVES_COAL" hidden="1">"c15953"</definedName>
    <definedName name="IQ_PRODUCTION_TO_SOLD_COAL" hidden="1">"c15945"</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GRAMMING_COSTS" hidden="1">"c2884"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TAX_INSURANCE" hidden="1">"c16033"</definedName>
    <definedName name="IQ_PROVEN_RESERVES_TO_TOTAL_RESERVES_COAL" hidden="1">"c15952"</definedName>
    <definedName name="IQ_PROVISION_AVG_LOANS" hidden="1">"c15717"</definedName>
    <definedName name="IQ_PROVISION_LOAN_LOSS_AVG_ASSETS_FFIEC" hidden="1">"c18879"</definedName>
    <definedName name="IQ_PSGR_REV" hidden="1">"c19125"</definedName>
    <definedName name="IQ_PURCHASED_COAL" hidden="1">"c15934"</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COMP" hidden="1">"c13750"</definedName>
    <definedName name="IQ_RAW_SALEABLE_INVENTORY_COAL" hidden="1">"c15941"</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ECIATION" hidden="1">"c16045"</definedName>
    <definedName name="IQ_RE_LOANS_DOM_QUARTERLY_AVG_FFIEC" hidden="1">"c15476"</definedName>
    <definedName name="IQ_RE_RENTAL_EXPENSE" hidden="1">"c16036"</definedName>
    <definedName name="IQ_RECENT_FUNDS" hidden="1">"c18908"</definedName>
    <definedName name="IQ_RECENT_FUNDS_ID" hidden="1">"c18909"</definedName>
    <definedName name="IQ_REDUCTION_TAX_POSITION_CURRENT_YR" hidden="1">"c15734"</definedName>
    <definedName name="IQ_REDUCTION_TAX_POSITION_PRIOR_YRS" hidden="1">"c15736"</definedName>
    <definedName name="IQ_REINSTATED" hidden="1">"c16221"</definedName>
    <definedName name="IQ_REINSTATEMENT_DATE" hidden="1">"c16222"</definedName>
    <definedName name="IQ_RENT_AVG_PROP" hidden="1">"c16056"</definedName>
    <definedName name="IQ_RENTAL_NOI" hidden="1">"c16065"</definedName>
    <definedName name="IQ_RENTAL_NOI_AVG_GROSS_PROP" hidden="1">"c16057"</definedName>
    <definedName name="IQ_RENTAL_NOI_TOTAL_RENT_REVENUE" hidden="1">"c16061"</definedName>
    <definedName name="IQ_REPAIRS_MAINTENANCE" hidden="1">"c16032"</definedName>
    <definedName name="IQ_REPO" hidden="1">"c19133"</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TRUCTURE_SUPPLE" hidden="1">"c13809"</definedName>
    <definedName name="IQ_RETAIL_CATALOG_REVENUES" hidden="1">"c9903"</definedName>
    <definedName name="IQ_RETAIL_ONLINE_REVENUES" hidden="1">"c9904"</definedName>
    <definedName name="IQ_RETAIL_REVENUES" hidden="1">"c9902"</definedName>
    <definedName name="IQ_RETAIL_WHOLESALE_REVENUES" hidden="1">"c15895"</definedName>
    <definedName name="IQ_RETURN_COMMON_EQUITY" hidden="1">"c13838"</definedName>
    <definedName name="IQ_REV_BEFORE_LOAN_LOSS_FOREIGN_FFIEC" hidden="1">"c15381"</definedName>
    <definedName name="IQ_REVALUATION_NON_TRADING_PROP" hidden="1">"c15999"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COMMERCIAL" hidden="1">"c2881"</definedName>
    <definedName name="IQ_REVENUE_DIGITAL_CABLE" hidden="1">"c2876"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OLVING_SECURED_1_4_NON_ACCRUAL_FFIEC" hidden="1">"c13314"</definedName>
    <definedName name="IQ_RGU" hidden="1">"c2863"</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SALARIES_OTHER_BENEFITS" hidden="1">"c16176"</definedName>
    <definedName name="IQ_SALE_CONVERSION_ACQUISITION_NET_COMMON_FFIEC" hidden="1">"c15351"</definedName>
    <definedName name="IQ_SALE_PROP" hidden="1">"c16029"</definedName>
    <definedName name="IQ_SALES_COAL" hidden="1">"c15930"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VINGS_ACCT_DEPOSITS_TOTAL_DEPOSITS" hidden="1">"c15721"</definedName>
    <definedName name="IQ_SAVINGS_DEPOSITS_NON_TRANS_ACCTS_FFIEC" hidden="1">"c15329"</definedName>
    <definedName name="IQ_SAVINGS_DEPOSITS_QUARTERLY_AVG_FFIEC" hidden="1">"c15485"</definedName>
    <definedName name="IQ_SCALABLE_INFRASTRUCTURE_CABLE_INVEST" hidden="1">"c15802"</definedName>
    <definedName name="IQ_SEC_OTHER_NONFARM_NONRES_NON_ACCRUAL_FFIEC" hidden="1">"c15462"</definedName>
    <definedName name="IQ_SEC_OWNER_NONFARM_NONRES_NON_ACCRUAL_FFIEC" hidden="1">"c15461"</definedName>
    <definedName name="IQ_SECURITIES_STATE_POLI_SUBD_QUARTERLY_AVG_FFIEC" hidden="1">"c15470"</definedName>
    <definedName name="IQ_SECURITY_ACTIVE_STATUS" hidden="1">"c15160"</definedName>
    <definedName name="IQ_SECURITY_NAME" hidden="1">"c15159"</definedName>
    <definedName name="IQ_SETTLEMENTS_TAX_AUTHORITIES" hidden="1">"c15737"</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OLD_COAL" hidden="1">"c15936"</definedName>
    <definedName name="IQ_SPECIALTIES" hidden="1">"c18932"</definedName>
    <definedName name="IQ_SPECIFIC_ALLOWANCE" hidden="1">"c15247"</definedName>
    <definedName name="IQ_SPONSORS" hidden="1">"c18920"</definedName>
    <definedName name="IQ_SPONSORS_ID" hidden="1">"c18921"</definedName>
    <definedName name="IQ_STANDBY_LOC_FHLB_BANK_BEHALF_OFF_BS_FFIEC" hidden="1">"c15412"</definedName>
    <definedName name="IQ_STATES_POLI_SUBD_US_NON_TRANS_ACCTS_FFIEC" hidden="1">"c15324"</definedName>
    <definedName name="IQ_STATES_POLI_SUBD_US_TRANS_ACCTS_FFIEC" hidden="1">"c15316"</definedName>
    <definedName name="IQ_STATUTORY_SURPLUS_GAAP_EQUITY" hidden="1">"c15883"</definedName>
    <definedName name="IQ_STOCK_BASED_EXPLORE_DRILL" hidden="1">"c13851"</definedName>
    <definedName name="IQ_STRAIGHT_LINE_RENT_ADJ" hidden="1">"c16178"</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ORT_INFRASTRUCTURE_CABLE_INVEST" hidden="1">"c15805"</definedName>
    <definedName name="IQ_SURFACE_RESERVES_COAL" hidden="1">"c15920"</definedName>
    <definedName name="IQ_SURFACE_RESERVES_TO_TOTAL_RESERVES_COAL" hidden="1">"c15959"</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FFIEC" hidden="1">"c13915"</definedName>
    <definedName name="IQ_TAX_EQUIVALENT_ADJUSTMENTS_FFIEC" hidden="1">"c13854"</definedName>
    <definedName name="IQ_TBV_SHARE_REPORTED" hidden="1">"c19140"</definedName>
    <definedName name="IQ_TENANT_LEASE_COMMISSION" hidden="1">"c16177"</definedName>
    <definedName name="IQ_TIER_TWO_CAPITAL_RATIO" hidden="1">"c15241"</definedName>
    <definedName name="IQ_TIME_DEPOSIT_LESS_100000_QUARTERLY_AVG_FFIEC" hidden="1">"c15487"</definedName>
    <definedName name="IQ_TIME_DEPOSIT_MORE_100000_QUARTERLY_AVG_FFIEC" hidden="1">"c15486"</definedName>
    <definedName name="IQ_TIME_DEPOSITS_LESS_100K_TOT_DEPOSITS_FFIEC" hidden="1">"c13907"</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SSETS_FAIR_VALUE_TOT_FFIEC" hidden="1">"c15405"</definedName>
    <definedName name="IQ_TOTAL_ASSETS_LEVEL_1_FFIEC" hidden="1">"c15427"</definedName>
    <definedName name="IQ_TOTAL_ASSETS_LEVEL_2_FFIEC" hidden="1">"c15440"</definedName>
    <definedName name="IQ_TOTAL_ASSETS_LEVEL_3_FFIEC" hidden="1">"c15453"</definedName>
    <definedName name="IQ_TOTAL_BROKERED_DEPOSIT_FFIEC" hidden="1">"c15304"</definedName>
    <definedName name="IQ_TOTAL_CASH_DUE_DEPOSITORY_INSTIT_DOM_FFIEC" hidden="1">"c15291"</definedName>
    <definedName name="IQ_TOTAL_CASH_DUE_DEPOSITORY_INSTIT_FFIEC" hidden="1">"c15285"</definedName>
    <definedName name="IQ_TOTAL_COMMON_EQUITY_FFIEC" hidden="1">"c13913"</definedName>
    <definedName name="IQ_TOTAL_COMMON_EQUITY_TOTAL_ASSETS_FFIEC" hidden="1">"c13864"</definedName>
    <definedName name="IQ_TOTAL_DEPOSITS_DOM_FFIEC" hidden="1">"c15313"</definedName>
    <definedName name="IQ_TOTAL_DEPOSITS_SUPPLE" hidden="1">"c15253"</definedName>
    <definedName name="IQ_TOTAL_EQUITY_INCL_MINORITY_INTEREST_FFIEC" hidden="1">"c15278"</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_FOREIGN_FFIEC" hidden="1">"c15374"</definedName>
    <definedName name="IQ_TOTAL_INTEREST_INC_FOREIGN_FFIEC" hidden="1">"c15373"</definedName>
    <definedName name="IQ_TOTAL_IRA_KEOGH_PLAN_ACCOUNTS_FFIEC" hidden="1">"c15303"</definedName>
    <definedName name="IQ_TOTAL_LIABILITIES_FAIR_VALUE_TOT_FFIEC" hidden="1">"c15411"</definedName>
    <definedName name="IQ_TOTAL_LIABILITIES_LEVEL_1_FFIEC" hidden="1">"c15433"</definedName>
    <definedName name="IQ_TOTAL_LIABILITIES_LEVEL_2_FFIEC" hidden="1">"c15446"</definedName>
    <definedName name="IQ_TOTAL_LIABILITIES_LEVEL_3_FFIEC" hidden="1">"c15459"</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NON_ACCRUAL_FFIEC" hidden="1">"c13757"</definedName>
    <definedName name="IQ_TOTAL_NON_TRANS_ACCTS_FFIEC" hidden="1">"c15328"</definedName>
    <definedName name="IQ_TOTAL_NONINTEREST_EXPENSE_FOREIGN_FFIEC" hidden="1">"c15386"</definedName>
    <definedName name="IQ_TOTAL_OPERATING_EXPENSE" hidden="1">"c16047"</definedName>
    <definedName name="IQ_TOTAL_OPERATING_REVENUE" hidden="1">"c16030"</definedName>
    <definedName name="IQ_TOTAL_PENSION_OBLIGATION" hidden="1">"c1292"</definedName>
    <definedName name="IQ_TOTAL_RE_LOANS_TOTAL_LOANS" hidden="1">"c15715"</definedName>
    <definedName name="IQ_TOTAL_RE_NOI_AVG_GROSS_PROP" hidden="1">"c16059"</definedName>
    <definedName name="IQ_TOTAL_RENTAL_REVENUE" hidden="1">"c16022"</definedName>
    <definedName name="IQ_TOTAL_REVENUE_FOREIGN_FFIEC" hidden="1">"c15383"</definedName>
    <definedName name="IQ_TOTAL_RISK_WEIGHTED_ASSETS_FFIEC" hidden="1">"c13858"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LIAB_FOREIGN_FFIEC" hidden="1">"c15296"</definedName>
    <definedName name="IQ_TOTAL_TRANS_ACCTS_FFIEC" hidden="1">"c15321"</definedName>
    <definedName name="IQ_TOTAL_UNUSUAL_SUPPLE" hidden="1">"c13817"</definedName>
    <definedName name="IQ_TR_BUYBACK_TO_CLOSE" hidden="1">"c13919"</definedName>
    <definedName name="IQ_TR_BUYBACK_TO_HIGH" hidden="1">"c13917"</definedName>
    <definedName name="IQ_TR_BUYBACK_TO_LOW" hidden="1">"c13918"</definedName>
    <definedName name="IQ_TR_PT_OFFER_PER_SHARE" hidden="1">"c18872"</definedName>
    <definedName name="IQ_TRADING_REV_FOREIGN_FFIEC" hidden="1">"c15377"</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_STOCK_TRANSACTIONS_FFIEC" hidden="1">"c15352"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NOI" hidden="1">"c16067"</definedName>
    <definedName name="IQ_UNDERGROUND_RESERVES_COAL" hidden="1">"c15922"</definedName>
    <definedName name="IQ_UNDERGROUND_RESERVES_TO_TOTAL_RESERVES_COAL" hidden="1">"c15960"</definedName>
    <definedName name="IQ_UNRECOG_TAX_BENEFIT_BEG_PERIOD" hidden="1">"c15732"</definedName>
    <definedName name="IQ_UNRECOG_TAX_BENEFIT_END_PERIOD" hidden="1">"c15740"</definedName>
    <definedName name="IQ_UNRECOG_TAX_BENEFIT_OTHER_ADJ" hidden="1">"c15739"</definedName>
    <definedName name="IQ_UPGRADE_REBUILD_CABLE_INVEST" hidden="1">"c15804"</definedName>
    <definedName name="IQ_US_BANKS_OTHER_INST_FOREIGN_DEP_FFIEC" hidden="1">"c15343"</definedName>
    <definedName name="IQ_US_GOVT_NON_TRANS_ACCTS_FFIEC" hidden="1">"c15323"</definedName>
    <definedName name="IQ_US_GOVT_STATE_POLI_SUBD_IN_US_FOREIGN_DEP_FFIEC" hidden="1">"c15346"</definedName>
    <definedName name="IQ_US_GOVT_TRANS_ACCTS_FFIEC" hidden="1">"c15315"</definedName>
    <definedName name="IQ_UST_SEC_GOVT_AGENCY_CORP_QUARTERLY_AVG_FFIEC" hidden="1">"c15469"</definedName>
    <definedName name="IQ_UST_SECURITIES_GOVT_AGENCY_QUARTERLY_AVG_FFIEC" hidden="1">"c15468"</definedName>
    <definedName name="IQ_UTILITY_EXPENSE" hidden="1">"c16031"</definedName>
    <definedName name="IQ_VEHICLE_LOANS" hidden="1">"c15249"</definedName>
    <definedName name="IQ_VOICE_SUB_BASIC_SUB" hidden="1">"c15789"</definedName>
    <definedName name="IQ_VOICE_SUB_TOTAL_HOMES_PASSED" hidden="1">"c15770"</definedName>
    <definedName name="IQ_VOICE_SUB_VIDEO_SUB" hidden="1">"c15789"</definedName>
    <definedName name="IQ_WEEK" hidden="1">50000</definedName>
    <definedName name="IQ_WIRELESS_PENETRATION" hidden="1">"c15767"</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YTD" hidden="1">3000</definedName>
    <definedName name="IQ_YTDMONTH" hidden="1">130000</definedName>
    <definedName name="IQB_BOOKMARK_COUNT" hidden="1">4</definedName>
    <definedName name="IQB_BOOKMARK_LOCATION_0" hidden="1">#REF!</definedName>
    <definedName name="IQB_BOOKMARK_LOCATION_1" hidden="1">#REF!</definedName>
    <definedName name="IQB_BOOKMARK_LOCATION_2" hidden="1">#REF!</definedName>
    <definedName name="IQB_BOOKMARK_LOCATION_3" hidden="1">#REF!</definedName>
    <definedName name="jns"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imcount" hidden="1">2</definedName>
    <definedName name="MJUY" localSheetId="0"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MJUY" localSheetId="1"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MJUY" localSheetId="2"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MJUY"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newfilterdatabase" localSheetId="2" hidden="1">#REF!</definedName>
    <definedName name="newfilterdatabase" hidden="1">#REF!</definedName>
    <definedName name="QUERY1.keep_password" hidden="1">TRUE</definedName>
    <definedName name="QUERY1.user_name" hidden="1">"admin"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bvsd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encount" hidden="1">2</definedName>
    <definedName name="solver_rel3" hidden="1">2</definedName>
    <definedName name="TextRefCopyRangeCount" hidden="1">7</definedName>
    <definedName name="UNI_AA_VERSION" hidden="1">"322.3.0"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 name="wrn.Print._.Summary." localSheetId="0"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localSheetId="1"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localSheetId="2"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Summary." localSheetId="0"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localSheetId="1"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localSheetId="2"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TEST." localSheetId="0" hidden="1">{#N/A,#N/A,FALSE,"MGH income-Support";#N/A,#N/A,FALSE,"MGN balance sheet-Support"}</definedName>
    <definedName name="wrn.TEST." localSheetId="1" hidden="1">{#N/A,#N/A,FALSE,"MGH income-Support";#N/A,#N/A,FALSE,"MGN balance sheet-Support"}</definedName>
    <definedName name="wrn.TEST." localSheetId="2" hidden="1">{#N/A,#N/A,FALSE,"MGH income-Support";#N/A,#N/A,FALSE,"MGN balance sheet-Support"}</definedName>
    <definedName name="wrn.TEST." hidden="1">{#N/A,#N/A,FALSE,"MGH income-Support";#N/A,#N/A,FALSE,"MGN balance sheet-Support"}</definedName>
    <definedName name="wrn.UEG._.Operating._.Report."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1"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_194E5B9A_53B1_414D_85B4_862268EA3FD8_.wvu.Cols" localSheetId="0" hidden="1">#REF!,#REF!</definedName>
    <definedName name="Z_194E5B9A_53B1_414D_85B4_862268EA3FD8_.wvu.Cols" localSheetId="1" hidden="1">#REF!,#REF!</definedName>
    <definedName name="Z_194E5B9A_53B1_414D_85B4_862268EA3FD8_.wvu.Cols" localSheetId="2" hidden="1">#REF!,#REF!</definedName>
    <definedName name="Z_194E5B9A_53B1_414D_85B4_862268EA3FD8_.wvu.Cols" hidden="1">#REF!,#REF!</definedName>
    <definedName name="Z_4A79B72B_DC22_4363_885C_85183B73F539_.wvu.Cols" localSheetId="0" hidden="1">#REF!,#REF!</definedName>
    <definedName name="Z_4A79B72B_DC22_4363_885C_85183B73F539_.wvu.Cols" localSheetId="1" hidden="1">#REF!,#REF!</definedName>
    <definedName name="Z_4A79B72B_DC22_4363_885C_85183B73F539_.wvu.Cols" localSheetId="2" hidden="1">#REF!,#REF!</definedName>
    <definedName name="Z_4A79B72B_DC22_4363_885C_85183B73F539_.wvu.Cols" hidden="1">#REF!,#REF!</definedName>
    <definedName name="Z_6664BF98_58A8_4AA7_B274_16B63D099514_.wvu.PrintTitles" localSheetId="2" hidden="1">#REF!</definedName>
    <definedName name="Z_6664BF98_58A8_4AA7_B274_16B63D099514_.wvu.PrintTitles" hidden="1">#REF!</definedName>
    <definedName name="Z_6664BF98_58A8_4AA7_B274_16B63D099514_.wvu.Rows" localSheetId="2" hidden="1">#REF!</definedName>
    <definedName name="Z_6664BF98_58A8_4AA7_B274_16B63D099514_.wvu.Rows" hidden="1">#REF!</definedName>
    <definedName name="Z_7BA556F5_54D8_11D5_A01A_F3F642D11487_.wvu.PrintTitles" localSheetId="2" hidden="1">#REF!</definedName>
    <definedName name="Z_7BA556F5_54D8_11D5_A01A_F3F642D11487_.wvu.PrintTitles" hidden="1">#REF!</definedName>
    <definedName name="Z_B353C461_E47E_11D3_9F17_9F7735ADF445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 i="5" l="1"/>
  <c r="O25" i="5"/>
  <c r="N25" i="5"/>
  <c r="M25" i="5"/>
  <c r="L25" i="5"/>
  <c r="K25" i="5"/>
  <c r="J25" i="5"/>
  <c r="I25" i="5"/>
  <c r="H25" i="5"/>
  <c r="G25" i="5"/>
  <c r="F25" i="5"/>
  <c r="E25" i="5"/>
  <c r="D13" i="9"/>
  <c r="D10" i="9" s="1"/>
  <c r="D16" i="7" s="1"/>
  <c r="D11" i="5" s="1"/>
  <c r="D48" i="5"/>
  <c r="D49" i="5"/>
  <c r="D10" i="5"/>
  <c r="D17" i="5"/>
  <c r="F41" i="5"/>
  <c r="D52" i="5" s="1"/>
  <c r="D29" i="5" l="1"/>
  <c r="E22" i="5" s="1"/>
  <c r="E23" i="5" s="1"/>
  <c r="E9" i="5"/>
  <c r="F9" i="5" s="1"/>
  <c r="G9" i="5" s="1"/>
  <c r="H9" i="5" s="1"/>
  <c r="I9" i="5" s="1"/>
  <c r="G33" i="5"/>
  <c r="H33" i="5" s="1"/>
  <c r="E11" i="5"/>
  <c r="F11" i="5" s="1"/>
  <c r="G11" i="5" s="1"/>
  <c r="H11" i="5" s="1"/>
  <c r="I11" i="5" s="1"/>
  <c r="J11" i="5" s="1"/>
  <c r="K11" i="5" s="1"/>
  <c r="L11" i="5" s="1"/>
  <c r="M11" i="5" s="1"/>
  <c r="N11" i="5" s="1"/>
  <c r="O11" i="5" s="1"/>
  <c r="P11" i="5" s="1"/>
  <c r="P41" i="5" l="1"/>
  <c r="O41" i="5"/>
  <c r="N41" i="5"/>
  <c r="I33" i="5"/>
  <c r="E17" i="5"/>
  <c r="D16" i="5"/>
  <c r="M41" i="5"/>
  <c r="L41" i="5"/>
  <c r="K41" i="5"/>
  <c r="J41" i="5"/>
  <c r="I41" i="5"/>
  <c r="H41" i="5"/>
  <c r="G41" i="5"/>
  <c r="C27" i="5"/>
  <c r="J8" i="5"/>
  <c r="K8" i="5" l="1"/>
  <c r="L8" i="5" s="1"/>
  <c r="M8" i="5" s="1"/>
  <c r="N8" i="5" s="1"/>
  <c r="O8" i="5" s="1"/>
  <c r="P8" i="5" s="1"/>
  <c r="J9" i="5"/>
  <c r="K9" i="5" s="1"/>
  <c r="L9" i="5" s="1"/>
  <c r="M9" i="5" s="1"/>
  <c r="N9" i="5" s="1"/>
  <c r="O9" i="5" s="1"/>
  <c r="P9" i="5" s="1"/>
  <c r="F17" i="5"/>
  <c r="G21" i="7" s="1"/>
  <c r="F26" i="5" s="1"/>
  <c r="F24" i="5" s="1"/>
  <c r="F21" i="7"/>
  <c r="J33" i="5"/>
  <c r="K33" i="5" s="1"/>
  <c r="E10" i="5"/>
  <c r="E27" i="5" s="1"/>
  <c r="L33" i="5" l="1"/>
  <c r="M33" i="5" s="1"/>
  <c r="N33" i="5" s="1"/>
  <c r="O33" i="5" s="1"/>
  <c r="P33" i="5" s="1"/>
  <c r="F27" i="5"/>
  <c r="E28" i="5"/>
  <c r="E29" i="5" s="1"/>
  <c r="F22" i="5" s="1"/>
  <c r="F23" i="5" s="1"/>
  <c r="F10" i="5"/>
  <c r="G10" i="5" s="1"/>
  <c r="H10" i="5" s="1"/>
  <c r="I10" i="5" s="1"/>
  <c r="J10" i="5" s="1"/>
  <c r="K10" i="5" s="1"/>
  <c r="L10" i="5" s="1"/>
  <c r="M10" i="5" s="1"/>
  <c r="N10" i="5" s="1"/>
  <c r="O10" i="5" s="1"/>
  <c r="P10" i="5" s="1"/>
  <c r="G17" i="5"/>
  <c r="H17" i="5" s="1"/>
  <c r="I17" i="5" s="1"/>
  <c r="J17" i="5" s="1"/>
  <c r="K17" i="5" s="1"/>
  <c r="L17" i="5" s="1"/>
  <c r="M17" i="5" s="1"/>
  <c r="N17" i="5" s="1"/>
  <c r="O17" i="5" s="1"/>
  <c r="P17" i="5" s="1"/>
  <c r="H21" i="7"/>
  <c r="R25" i="5"/>
  <c r="F32" i="5" l="1"/>
  <c r="G28" i="5"/>
  <c r="F28" i="5"/>
  <c r="F35" i="5" s="1"/>
  <c r="H28" i="5"/>
  <c r="G27" i="5"/>
  <c r="I28" i="5"/>
  <c r="I21" i="7"/>
  <c r="G26" i="5"/>
  <c r="G24" i="5" s="1"/>
  <c r="F36" i="5" l="1"/>
  <c r="F37" i="5" s="1"/>
  <c r="F29" i="5"/>
  <c r="J21" i="7"/>
  <c r="H26" i="5"/>
  <c r="H24" i="5" s="1"/>
  <c r="K21" i="7" l="1"/>
  <c r="I26" i="5"/>
  <c r="I24" i="5" s="1"/>
  <c r="L21" i="7" l="1"/>
  <c r="J26" i="5"/>
  <c r="J24" i="5" s="1"/>
  <c r="M21" i="7" l="1"/>
  <c r="K26" i="5"/>
  <c r="K24" i="5" s="1"/>
  <c r="N21" i="7" l="1"/>
  <c r="L26" i="5"/>
  <c r="L24" i="5" s="1"/>
  <c r="O21" i="7" l="1"/>
  <c r="M26" i="5"/>
  <c r="M24" i="5" s="1"/>
  <c r="R24" i="5" s="1"/>
  <c r="P21" i="7" l="1"/>
  <c r="N26" i="5"/>
  <c r="N24" i="5" s="1"/>
  <c r="Q21" i="7" l="1"/>
  <c r="P26" i="5" s="1"/>
  <c r="P24" i="5" s="1"/>
  <c r="O26" i="5"/>
  <c r="O24" i="5" s="1"/>
  <c r="I35" i="5" l="1"/>
  <c r="L28" i="5"/>
  <c r="L35" i="5" s="1"/>
  <c r="M28" i="5"/>
  <c r="M35" i="5" s="1"/>
  <c r="H35" i="5"/>
  <c r="H27" i="5"/>
  <c r="I27" i="5" s="1"/>
  <c r="J27" i="5" s="1"/>
  <c r="K27" i="5" s="1"/>
  <c r="L27" i="5" s="1"/>
  <c r="M27" i="5" s="1"/>
  <c r="N27" i="5" s="1"/>
  <c r="O27" i="5" s="1"/>
  <c r="P27" i="5" s="1"/>
  <c r="G35" i="5"/>
  <c r="N28" i="5"/>
  <c r="N35" i="5" s="1"/>
  <c r="P28" i="5"/>
  <c r="P35" i="5" s="1"/>
  <c r="O28" i="5"/>
  <c r="O35" i="5" s="1"/>
  <c r="J28" i="5"/>
  <c r="J35" i="5" s="1"/>
  <c r="K28" i="5"/>
  <c r="K35" i="5" s="1"/>
  <c r="R27" i="5" l="1"/>
  <c r="R28" i="5"/>
  <c r="G22" i="5"/>
  <c r="G23" i="5" s="1"/>
  <c r="G32" i="5" l="1"/>
  <c r="G29" i="5"/>
  <c r="H22" i="5" s="1"/>
  <c r="H23" i="5" s="1"/>
  <c r="F42" i="5" l="1"/>
  <c r="H32" i="5"/>
  <c r="H29" i="5"/>
  <c r="I22" i="5" s="1"/>
  <c r="I23" i="5" s="1"/>
  <c r="G36" i="5"/>
  <c r="G37" i="5" l="1"/>
  <c r="I32" i="5"/>
  <c r="I29" i="5"/>
  <c r="J22" i="5" s="1"/>
  <c r="J23" i="5" s="1"/>
  <c r="H36" i="5"/>
  <c r="H37" i="5" s="1"/>
  <c r="G42" i="5" l="1"/>
  <c r="H42" i="5"/>
  <c r="J32" i="5"/>
  <c r="D47" i="5" s="1"/>
  <c r="J29" i="5"/>
  <c r="K22" i="5" s="1"/>
  <c r="K23" i="5" s="1"/>
  <c r="I36" i="5"/>
  <c r="I37" i="5" s="1"/>
  <c r="I42" i="5" l="1"/>
  <c r="K32" i="5"/>
  <c r="K29" i="5"/>
  <c r="L22" i="5" s="1"/>
  <c r="L23" i="5" s="1"/>
  <c r="J36" i="5"/>
  <c r="J37" i="5" s="1"/>
  <c r="D50" i="5" l="1"/>
  <c r="D51" i="5"/>
  <c r="J42" i="5"/>
  <c r="L29" i="5"/>
  <c r="M22" i="5" s="1"/>
  <c r="M23" i="5" s="1"/>
  <c r="L32" i="5"/>
  <c r="K36" i="5"/>
  <c r="D54" i="5" l="1"/>
  <c r="K37" i="5"/>
  <c r="M32" i="5"/>
  <c r="M29" i="5"/>
  <c r="N22" i="5" s="1"/>
  <c r="N23" i="5" s="1"/>
  <c r="L36" i="5"/>
  <c r="L37" i="5" s="1"/>
  <c r="L42" i="5" s="1"/>
  <c r="F43" i="5"/>
  <c r="K42" i="5" l="1"/>
  <c r="G43" i="5" s="1"/>
  <c r="N29" i="5"/>
  <c r="O22" i="5" s="1"/>
  <c r="O23" i="5" s="1"/>
  <c r="N32" i="5"/>
  <c r="M36" i="5"/>
  <c r="H43" i="5" l="1"/>
  <c r="M37" i="5"/>
  <c r="O29" i="5"/>
  <c r="P22" i="5" s="1"/>
  <c r="P23" i="5" s="1"/>
  <c r="O32" i="5"/>
  <c r="N36" i="5"/>
  <c r="N37" i="5" s="1"/>
  <c r="N42" i="5" s="1"/>
  <c r="M42" i="5" l="1"/>
  <c r="I43" i="5" s="1"/>
  <c r="P32" i="5"/>
  <c r="P29" i="5"/>
  <c r="O36" i="5"/>
  <c r="O37" i="5" s="1"/>
  <c r="O42" i="5" s="1"/>
  <c r="P36" i="5" l="1"/>
  <c r="P37" i="5" s="1"/>
  <c r="P42" i="5" s="1"/>
</calcChain>
</file>

<file path=xl/sharedStrings.xml><?xml version="1.0" encoding="utf-8"?>
<sst xmlns="http://schemas.openxmlformats.org/spreadsheetml/2006/main" count="187" uniqueCount="139">
  <si>
    <t>https://www.aer.gov.au/system/files/AER%20-%20Draft%20-%20Pipeline%20information%20disclosure%20guidelines%20and%20Price%20reporting%20guidelines%20for%20Part%2018A%20facilities%20-%2026%20July%202023_0.pdf</t>
  </si>
  <si>
    <t xml:space="preserve">Date: </t>
  </si>
  <si>
    <t>For Pipeline regulation reforms - standing price to be published publicly</t>
  </si>
  <si>
    <t>FY22</t>
  </si>
  <si>
    <t>FY23</t>
  </si>
  <si>
    <t>FY24</t>
  </si>
  <si>
    <t>FY25</t>
  </si>
  <si>
    <t>FY26</t>
  </si>
  <si>
    <t>FY27</t>
  </si>
  <si>
    <t>FY28</t>
  </si>
  <si>
    <t>FY29</t>
  </si>
  <si>
    <t>FY30</t>
  </si>
  <si>
    <t>FY31</t>
  </si>
  <si>
    <t>Assumptions</t>
  </si>
  <si>
    <t>CPI Actual</t>
  </si>
  <si>
    <t>%</t>
  </si>
  <si>
    <t>CPI All states</t>
  </si>
  <si>
    <t>CPI Forecast</t>
  </si>
  <si>
    <t>Depreciation (return of capital)</t>
  </si>
  <si>
    <t>GJ</t>
  </si>
  <si>
    <t>Pipeline completed</t>
  </si>
  <si>
    <t xml:space="preserve">Pipeline was built </t>
  </si>
  <si>
    <t xml:space="preserve">Design life </t>
  </si>
  <si>
    <t>As per design specifications</t>
  </si>
  <si>
    <t>End of life</t>
  </si>
  <si>
    <t>Remaining life</t>
  </si>
  <si>
    <t>Count</t>
  </si>
  <si>
    <t>Opening Net Market Valuation</t>
  </si>
  <si>
    <t>Capital Expenses</t>
  </si>
  <si>
    <t>Forecast 5YP</t>
  </si>
  <si>
    <t>Depreciation (Return of capital)</t>
  </si>
  <si>
    <t>Return on Capital</t>
  </si>
  <si>
    <t>Adh Hoc Operating Expenses</t>
  </si>
  <si>
    <t>Depreciation recovery</t>
  </si>
  <si>
    <t>Estimated corporate Tax Expense</t>
  </si>
  <si>
    <t>Based on 30% corporate tax rate</t>
  </si>
  <si>
    <t>Firm Capacity Available</t>
  </si>
  <si>
    <t>Standing Firm Price (yearly)</t>
  </si>
  <si>
    <t>$/GJ/day</t>
  </si>
  <si>
    <t>Standing Firm Price (smoothed)</t>
  </si>
  <si>
    <t>FY32</t>
  </si>
  <si>
    <t>FY33</t>
  </si>
  <si>
    <t>FY34</t>
  </si>
  <si>
    <t>Cumulative Inflation Index (CPI end period)</t>
  </si>
  <si>
    <t>Straight line depreciation of remaining design life</t>
  </si>
  <si>
    <t>Firm Capacity (Condamine RBP)</t>
  </si>
  <si>
    <t>GJ/d</t>
  </si>
  <si>
    <t>As per power station advice, capacity available under most circumstances</t>
  </si>
  <si>
    <t>Capital base, and roll-forward of the capital base</t>
  </si>
  <si>
    <t>Opening Asset Base (y-1)</t>
  </si>
  <si>
    <t>$nominal</t>
  </si>
  <si>
    <t>Inflation of opening Asset Base</t>
  </si>
  <si>
    <t>$real 2024</t>
  </si>
  <si>
    <t>Closing Asset Base (y)</t>
  </si>
  <si>
    <t>Revenue building blocks</t>
  </si>
  <si>
    <t>Operating expenses (contract maintenance)</t>
  </si>
  <si>
    <t>Total Required Revenue</t>
  </si>
  <si>
    <t>As per current capital cost recovery from Snowy contract</t>
  </si>
  <si>
    <t>Internal financial forecasts</t>
  </si>
  <si>
    <t>Estimated cost of corporate income tax</t>
  </si>
  <si>
    <t>A statutory income tax rate of 30% has been used</t>
  </si>
  <si>
    <t>Passthrough costs</t>
  </si>
  <si>
    <t>146TJ/d capacity</t>
  </si>
  <si>
    <t>Note:</t>
  </si>
  <si>
    <t>RAB(t-1) is referred to as Opening Asset Base in calculation worksheet</t>
  </si>
  <si>
    <t>RAB(t) is referred to as Closing Asset Base in calculation worksheet</t>
  </si>
  <si>
    <t>Model variable/assumption</t>
  </si>
  <si>
    <t>Description and reasoning</t>
  </si>
  <si>
    <t>Values</t>
  </si>
  <si>
    <t>Depreciation (economic)  is straight line depreciation of remaining design life at the time of purchase</t>
  </si>
  <si>
    <t>Role Forward Model</t>
  </si>
  <si>
    <t xml:space="preserve">Historical CAPEX is derived from accounts (nominal$). Forecast CAPEX is based on major works planned / required as per internal forecasts (real$2024). </t>
  </si>
  <si>
    <t>Allowed Revenue model</t>
  </si>
  <si>
    <t>Operating Expenditure</t>
  </si>
  <si>
    <t>contract</t>
  </si>
  <si>
    <t>ad hoc</t>
  </si>
  <si>
    <t>Standing price calculation</t>
  </si>
  <si>
    <t>Passthrough costs are not included in this tariff - but will be passthrough separately if required</t>
  </si>
  <si>
    <t>Nil</t>
  </si>
  <si>
    <t>Standing price</t>
  </si>
  <si>
    <t xml:space="preserve">The revenue requirement is calculated over a term of 5 years from FY24, then averaged to determine annualised revenue. This annualised revenue requirement is then divided by the forecast total firm capacity available on the pipe to determine a $/GJ/day tariff. </t>
  </si>
  <si>
    <t>LYB Pipeline: Standing Price Methodology</t>
  </si>
  <si>
    <t>OPEX consists of a contract maintenance (indexed from $2024) and internal financial forecasts of ad hoc expenses ($nominal)</t>
  </si>
  <si>
    <t>Firm capacity available on LYB Pipe</t>
  </si>
  <si>
    <t>Firm Forwardhaul charge</t>
  </si>
  <si>
    <t>LYB Pipeline Standing Price Calculations: 2023 Pipeline reform disclosure obligations</t>
  </si>
  <si>
    <t>Valuation from calculation Replacement Cost as per GHD report June 2022</t>
  </si>
  <si>
    <t>FY35</t>
  </si>
  <si>
    <t>FY36</t>
  </si>
  <si>
    <t>FY37</t>
  </si>
  <si>
    <t>FY38</t>
  </si>
  <si>
    <t>FY39</t>
  </si>
  <si>
    <t>FY40</t>
  </si>
  <si>
    <t>FY41</t>
  </si>
  <si>
    <t>FY42</t>
  </si>
  <si>
    <t>FY43</t>
  </si>
  <si>
    <t>FY44</t>
  </si>
  <si>
    <t>FY45</t>
  </si>
  <si>
    <t>FY46</t>
  </si>
  <si>
    <t>FY47</t>
  </si>
  <si>
    <t>FY48</t>
  </si>
  <si>
    <t>FY49</t>
  </si>
  <si>
    <t>FY50</t>
  </si>
  <si>
    <t>FY51</t>
  </si>
  <si>
    <t>Rehabilitation bond</t>
  </si>
  <si>
    <t>Estimate of disposal value of pipeline as scrap - currently outside time horizon for model.</t>
  </si>
  <si>
    <t>$/GJ/day\\</t>
  </si>
  <si>
    <t>Indicative rolling Standing Firm Price</t>
  </si>
  <si>
    <t>$real 2022</t>
  </si>
  <si>
    <t xml:space="preserve">Element </t>
  </si>
  <si>
    <t>Parameter value</t>
  </si>
  <si>
    <t>Comment</t>
  </si>
  <si>
    <t>AER benchmark in Rate of Return instrument 2023</t>
  </si>
  <si>
    <t>Subtotal Return on equity</t>
  </si>
  <si>
    <t>Risk free rate</t>
  </si>
  <si>
    <t>Market risk premium (mrp)</t>
  </si>
  <si>
    <t>Return on debt</t>
  </si>
  <si>
    <t>Rate of return (on capital)</t>
  </si>
  <si>
    <t>Rate of Return Instrument February 2023, see Rate of Return worksheet</t>
  </si>
  <si>
    <t>see Rate of return worksheet</t>
  </si>
  <si>
    <t>Allowed Revenue (in period t)</t>
  </si>
  <si>
    <t>Regulated Asset Base (in period t)</t>
  </si>
  <si>
    <t>per Rate of Return instrument based on Alinta's gearing ratio, Return on equity</t>
  </si>
  <si>
    <t>Braemar Pipeline: Rate of return calculation</t>
  </si>
  <si>
    <t>The rate of return is a material variable in the calcuation of allowed revenue in the building block methodology. The RoR calculation follows the method set out in the AER Rate of return Instrument, Febuary 2023, for the calculation of the Return on equity and hence the calculation of the rate of return.  The calculation diverges from AER benchmarks for Gearing ratio and equity beta for a  less diversable, higher risk asset with more exposure to economy-wide risk than regulated monopoly scheme pipelines.</t>
  </si>
  <si>
    <t>per Rate of Return instrument based on Alinta's equity beta</t>
  </si>
  <si>
    <t>Variable Inputs</t>
  </si>
  <si>
    <t>Fixed Inputs</t>
  </si>
  <si>
    <t>CPI All states; Series ID A2325847F
https://www.abs.gov.au/statistics/economy/price-indexes-and-inflation/consumer-price-index-australia/latest-release</t>
  </si>
  <si>
    <t xml:space="preserve">CAPEX includes current forecast CAPEX plus net decommissioning costs including rehabilitation (based on the Estimated Rehabilitation Cost calculations as per Published Petroleum &amp; Gas model FY2024 
https://www.business.qld.gov.au/running-business/environment/licences-permits/rehabilitation/resource-activities) </t>
  </si>
  <si>
    <t xml:space="preserve">Forecast CPI is as per LYB internal forecasts used for budgeting purposes </t>
  </si>
  <si>
    <r>
      <rPr>
        <b/>
        <sz val="11"/>
        <color theme="1"/>
        <rFont val="Arial"/>
        <family val="2"/>
      </rPr>
      <t>Building Block Standing Price Methodology</t>
    </r>
    <r>
      <rPr>
        <sz val="11"/>
        <color theme="1"/>
        <rFont val="Arial"/>
        <family val="2"/>
      </rPr>
      <t xml:space="preserve">
The Gas Transportation Agreement published on LYB's website contains standing terms for pipeline services on our LYB Pipeline including standing prices for services.
The standing prices have been calculated using a building block revenue requirement methodology. This follows the AER methodology for calculating an (Maximum) Allowed Revenue for each year from the Regulatory Asset Base in that year, employing the equations for each period 't' shown below.  
The value of the asset base is rolled forward in each year accounting for inflation, depreciation and capital expenditure (Capex) (Roll Forward Model RFM). The revenue consists of 4 building blocks
1. Return on Capital derived from the Asset Base
2. Return of Capital (depreciation)
3. Forecast operating expenditure (Opex) and
4. Estimated cost of corporate income tax on 1, 2 and 3.
The standing price is derived from the revenue requirement divided by the forecast Firm Capacity Available. The revenue requirement is forecast over a period of years, and the standing price is calculated as the average over a 5 year period to smooth fluctuations between years. This term is currently set as Jul 2023 to Jun 2028 (FY2024 to FY2028). 
Dollar values are converted into nominal dollars of the day.</t>
    </r>
  </si>
  <si>
    <t xml:space="preserve">Rate of return </t>
  </si>
  <si>
    <t xml:space="preserve">Gearing ratio </t>
  </si>
  <si>
    <t>Return on equity</t>
  </si>
  <si>
    <t>Equity beta</t>
  </si>
  <si>
    <t>Provided by LYB, with a higher beta risk reflecting less insulation from economy-wide risk than scheme pipelines</t>
  </si>
  <si>
    <t>Provided by LYB, with a higher proportion of equity as a less diversable, higher risk asset</t>
  </si>
  <si>
    <t>Provided by LYB internal assumptions for budgeting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</si>
</sst>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0.0%"/>
    <numFmt numFmtId="166" formatCode="_-* #,##0_-;\-* #,##0_-;_-* &quot;-&quot;??_-;_-@_-"/>
    <numFmt numFmtId="167" formatCode="_-&quot;$&quot;* #,##0.000_-;\-&quot;$&quot;* #,##0.000_-;_-&quot;$&quot;* &quot;-&quot;??_-;_-@_-"/>
  </numFmts>
  <fonts count="16" x14ac:knownFonts="1">
    <font>
      <sz val="11"/>
      <color theme="1"/>
      <name val="Calibri"/>
      <family val="2"/>
      <scheme val="minor"/>
    </font>
    <font>
      <sz val="11"/>
      <color theme="1"/>
      <name val="Calibri"/>
      <family val="2"/>
      <scheme val="minor"/>
    </font>
    <font>
      <sz val="11"/>
      <color theme="1"/>
      <name val="Arial"/>
      <family val="2"/>
    </font>
    <font>
      <b/>
      <sz val="12"/>
      <color theme="0"/>
      <name val="Arial"/>
      <family val="2"/>
    </font>
    <font>
      <sz val="11"/>
      <color theme="0"/>
      <name val="Arial"/>
      <family val="2"/>
    </font>
    <font>
      <u/>
      <sz val="11"/>
      <color theme="10"/>
      <name val="Arial"/>
      <family val="2"/>
    </font>
    <font>
      <b/>
      <sz val="11"/>
      <color theme="1"/>
      <name val="Arial"/>
      <family val="2"/>
    </font>
    <font>
      <sz val="11"/>
      <color rgb="FFFF0000"/>
      <name val="Arial"/>
      <family val="2"/>
    </font>
    <font>
      <sz val="8"/>
      <name val="Calibri"/>
      <family val="2"/>
      <scheme val="minor"/>
    </font>
    <font>
      <i/>
      <sz val="11"/>
      <color rgb="FF7F7F7F"/>
      <name val="Calibri"/>
      <family val="2"/>
      <scheme val="minor"/>
    </font>
    <font>
      <sz val="11"/>
      <name val="Arial"/>
      <family val="2"/>
    </font>
    <font>
      <b/>
      <sz val="11"/>
      <color rgb="FF3F3F3F"/>
      <name val="Calibri"/>
      <family val="2"/>
      <scheme val="minor"/>
    </font>
    <font>
      <b/>
      <sz val="11"/>
      <color rgb="FF3F3F3F"/>
      <name val="Arial"/>
      <family val="2"/>
    </font>
    <font>
      <b/>
      <i/>
      <sz val="11"/>
      <color rgb="FF3F3F3F"/>
      <name val="Arial"/>
      <family val="2"/>
    </font>
    <font>
      <i/>
      <sz val="11"/>
      <color theme="1"/>
      <name val="Arial"/>
      <family val="2"/>
    </font>
    <font>
      <i/>
      <sz val="11"/>
      <color rgb="FF7F7F7F"/>
      <name val="Arial"/>
      <family val="2"/>
    </font>
  </fonts>
  <fills count="4">
    <fill>
      <patternFill patternType="none"/>
    </fill>
    <fill>
      <patternFill patternType="gray125"/>
    </fill>
    <fill>
      <patternFill patternType="solid">
        <fgColor theme="1" tint="0.249977111117893"/>
        <bgColor indexed="64"/>
      </patternFill>
    </fill>
    <fill>
      <patternFill patternType="solid">
        <fgColor rgb="FFF2F2F2"/>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9" fontId="1" fillId="0" borderId="0" applyFont="0" applyFill="0" applyBorder="0" applyAlignment="0" applyProtection="0"/>
    <xf numFmtId="0" fontId="2" fillId="0" borderId="0"/>
    <xf numFmtId="0" fontId="5" fillId="0" borderId="0" applyNumberForma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9" fillId="0" borderId="0" applyNumberFormat="0" applyFill="0" applyBorder="0" applyAlignment="0" applyProtection="0"/>
    <xf numFmtId="0" fontId="1" fillId="0" borderId="0"/>
    <xf numFmtId="0" fontId="11" fillId="3" borderId="11" applyNumberFormat="0" applyAlignment="0" applyProtection="0"/>
  </cellStyleXfs>
  <cellXfs count="96">
    <xf numFmtId="0" fontId="0" fillId="0" borderId="0" xfId="0"/>
    <xf numFmtId="0" fontId="3" fillId="2" borderId="0" xfId="2" applyFont="1" applyFill="1"/>
    <xf numFmtId="0" fontId="4" fillId="2" borderId="0" xfId="2" applyFont="1" applyFill="1" applyAlignment="1">
      <alignment horizontal="center"/>
    </xf>
    <xf numFmtId="0" fontId="4" fillId="2" borderId="0" xfId="2" applyFont="1" applyFill="1"/>
    <xf numFmtId="17" fontId="4" fillId="2" borderId="0" xfId="2" applyNumberFormat="1" applyFont="1" applyFill="1" applyAlignment="1">
      <alignment horizontal="center"/>
    </xf>
    <xf numFmtId="0" fontId="2" fillId="0" borderId="0" xfId="2"/>
    <xf numFmtId="0" fontId="6" fillId="0" borderId="0" xfId="2" applyFont="1"/>
    <xf numFmtId="0" fontId="6" fillId="0" borderId="0" xfId="2" applyFont="1" applyAlignment="1">
      <alignment horizontal="center"/>
    </xf>
    <xf numFmtId="164" fontId="6" fillId="0" borderId="0" xfId="4" applyNumberFormat="1" applyFont="1"/>
    <xf numFmtId="0" fontId="7" fillId="0" borderId="0" xfId="2" applyFont="1"/>
    <xf numFmtId="0" fontId="4" fillId="2" borderId="0" xfId="2" applyFont="1" applyFill="1" applyAlignment="1">
      <alignment horizontal="left"/>
    </xf>
    <xf numFmtId="0" fontId="6" fillId="0" borderId="4" xfId="2" applyFont="1" applyBorder="1"/>
    <xf numFmtId="0" fontId="6" fillId="0" borderId="4" xfId="2" applyFont="1" applyBorder="1" applyAlignment="1">
      <alignment horizontal="left"/>
    </xf>
    <xf numFmtId="164" fontId="6" fillId="0" borderId="4" xfId="4" applyNumberFormat="1" applyFont="1" applyBorder="1"/>
    <xf numFmtId="0" fontId="2" fillId="0" borderId="0" xfId="8" applyFont="1" applyAlignment="1">
      <alignment vertical="top" wrapText="1"/>
    </xf>
    <xf numFmtId="0" fontId="6" fillId="0" borderId="2" xfId="8" applyFont="1" applyBorder="1" applyAlignment="1">
      <alignment vertical="top" wrapText="1"/>
    </xf>
    <xf numFmtId="165" fontId="2" fillId="0" borderId="0" xfId="5" applyNumberFormat="1" applyFont="1" applyBorder="1"/>
    <xf numFmtId="164" fontId="2" fillId="0" borderId="0" xfId="4" applyNumberFormat="1" applyFont="1"/>
    <xf numFmtId="166" fontId="2" fillId="0" borderId="0" xfId="6" applyNumberFormat="1" applyFont="1"/>
    <xf numFmtId="0" fontId="2" fillId="0" borderId="0" xfId="0" applyFont="1"/>
    <xf numFmtId="0" fontId="6" fillId="0" borderId="0" xfId="0" applyFont="1" applyAlignment="1">
      <alignment horizontal="center"/>
    </xf>
    <xf numFmtId="0" fontId="6" fillId="0" borderId="2" xfId="8" applyFont="1" applyBorder="1" applyAlignment="1">
      <alignment vertical="top"/>
    </xf>
    <xf numFmtId="165" fontId="2" fillId="0" borderId="0" xfId="2" applyNumberFormat="1"/>
    <xf numFmtId="0" fontId="6" fillId="0" borderId="0" xfId="0" applyFont="1"/>
    <xf numFmtId="165" fontId="6" fillId="0" borderId="0" xfId="2" applyNumberFormat="1" applyFont="1"/>
    <xf numFmtId="2" fontId="2" fillId="0" borderId="0" xfId="2" applyNumberFormat="1"/>
    <xf numFmtId="165" fontId="0" fillId="0" borderId="0" xfId="5" applyNumberFormat="1" applyFont="1"/>
    <xf numFmtId="0" fontId="2" fillId="0" borderId="0" xfId="8" applyFont="1" applyAlignment="1">
      <alignment horizontal="left" vertical="top" wrapText="1"/>
    </xf>
    <xf numFmtId="0" fontId="6" fillId="0" borderId="7" xfId="8" applyFont="1" applyBorder="1" applyAlignment="1">
      <alignment vertical="top" wrapText="1"/>
    </xf>
    <xf numFmtId="0" fontId="6" fillId="0" borderId="4" xfId="8" applyFont="1" applyBorder="1" applyAlignment="1">
      <alignment vertical="top" wrapText="1"/>
    </xf>
    <xf numFmtId="0" fontId="6" fillId="0" borderId="3" xfId="8" applyFont="1" applyBorder="1" applyAlignment="1">
      <alignment vertical="top" wrapText="1"/>
    </xf>
    <xf numFmtId="0" fontId="2" fillId="0" borderId="12" xfId="8" applyFont="1" applyBorder="1" applyAlignment="1">
      <alignment vertical="top" wrapText="1"/>
    </xf>
    <xf numFmtId="0" fontId="6" fillId="0" borderId="12" xfId="2" applyFont="1" applyBorder="1"/>
    <xf numFmtId="0" fontId="10" fillId="0" borderId="0" xfId="8" applyFont="1" applyAlignment="1">
      <alignment vertical="top" wrapText="1"/>
    </xf>
    <xf numFmtId="0" fontId="2" fillId="0" borderId="14" xfId="8" applyFont="1" applyBorder="1" applyAlignment="1">
      <alignment vertical="top" wrapText="1"/>
    </xf>
    <xf numFmtId="0" fontId="2" fillId="0" borderId="10" xfId="8" applyFont="1" applyBorder="1" applyAlignment="1">
      <alignment vertical="top" wrapText="1"/>
    </xf>
    <xf numFmtId="0" fontId="6" fillId="0" borderId="5" xfId="8" applyFont="1" applyBorder="1" applyAlignment="1">
      <alignment vertical="top" wrapText="1"/>
    </xf>
    <xf numFmtId="165" fontId="2" fillId="0" borderId="6" xfId="5" applyNumberFormat="1" applyFont="1" applyBorder="1"/>
    <xf numFmtId="164" fontId="2" fillId="0" borderId="6" xfId="4" applyNumberFormat="1" applyFont="1" applyBorder="1"/>
    <xf numFmtId="166" fontId="2" fillId="0" borderId="6" xfId="6" applyNumberFormat="1" applyFont="1" applyBorder="1"/>
    <xf numFmtId="0" fontId="6" fillId="0" borderId="7" xfId="8" applyFont="1" applyBorder="1" applyAlignment="1">
      <alignment vertical="top"/>
    </xf>
    <xf numFmtId="0" fontId="4" fillId="2" borderId="12" xfId="2" applyFont="1" applyFill="1" applyBorder="1" applyAlignment="1">
      <alignment horizontal="center"/>
    </xf>
    <xf numFmtId="0" fontId="4" fillId="2" borderId="13" xfId="2" applyFont="1" applyFill="1" applyBorder="1" applyAlignment="1">
      <alignment horizontal="center"/>
    </xf>
    <xf numFmtId="165" fontId="2" fillId="0" borderId="12" xfId="5" applyNumberFormat="1" applyFont="1" applyBorder="1"/>
    <xf numFmtId="165" fontId="2" fillId="0" borderId="13" xfId="5" applyNumberFormat="1" applyFont="1" applyBorder="1"/>
    <xf numFmtId="164" fontId="2" fillId="0" borderId="12" xfId="4" applyNumberFormat="1" applyFont="1" applyBorder="1"/>
    <xf numFmtId="164" fontId="2" fillId="0" borderId="0" xfId="4" applyNumberFormat="1" applyFont="1" applyBorder="1"/>
    <xf numFmtId="164" fontId="2" fillId="0" borderId="13" xfId="4" applyNumberFormat="1" applyFont="1" applyBorder="1"/>
    <xf numFmtId="0" fontId="2" fillId="0" borderId="12" xfId="2" applyBorder="1"/>
    <xf numFmtId="0" fontId="2" fillId="0" borderId="13" xfId="2" applyBorder="1"/>
    <xf numFmtId="0" fontId="2" fillId="0" borderId="6" xfId="2" applyBorder="1"/>
    <xf numFmtId="10" fontId="2" fillId="0" borderId="6" xfId="2" applyNumberFormat="1" applyBorder="1"/>
    <xf numFmtId="0" fontId="2" fillId="0" borderId="12" xfId="2" applyBorder="1" applyAlignment="1">
      <alignment vertical="top"/>
    </xf>
    <xf numFmtId="0" fontId="2" fillId="0" borderId="0" xfId="2" applyAlignment="1">
      <alignment wrapText="1"/>
    </xf>
    <xf numFmtId="9" fontId="2" fillId="0" borderId="6" xfId="2" applyNumberFormat="1" applyBorder="1"/>
    <xf numFmtId="0" fontId="2" fillId="0" borderId="15" xfId="2" applyBorder="1"/>
    <xf numFmtId="0" fontId="2" fillId="0" borderId="16" xfId="2" applyBorder="1"/>
    <xf numFmtId="0" fontId="2" fillId="0" borderId="14" xfId="2" applyBorder="1"/>
    <xf numFmtId="0" fontId="2" fillId="0" borderId="10" xfId="2" applyBorder="1"/>
    <xf numFmtId="167" fontId="12" fillId="3" borderId="1" xfId="9" applyNumberFormat="1" applyFont="1" applyBorder="1"/>
    <xf numFmtId="0" fontId="14" fillId="0" borderId="0" xfId="2" applyFont="1"/>
    <xf numFmtId="0" fontId="14" fillId="0" borderId="0" xfId="2" applyFont="1" applyAlignment="1">
      <alignment horizontal="left"/>
    </xf>
    <xf numFmtId="0" fontId="14" fillId="0" borderId="10" xfId="2" applyFont="1" applyBorder="1"/>
    <xf numFmtId="0" fontId="14" fillId="0" borderId="10" xfId="2" applyFont="1" applyBorder="1" applyAlignment="1">
      <alignment horizontal="left"/>
    </xf>
    <xf numFmtId="0" fontId="2" fillId="0" borderId="9" xfId="2" applyBorder="1"/>
    <xf numFmtId="0" fontId="2" fillId="0" borderId="9" xfId="2" applyBorder="1" applyAlignment="1">
      <alignment horizontal="center"/>
    </xf>
    <xf numFmtId="165" fontId="2" fillId="0" borderId="9" xfId="5" applyNumberFormat="1" applyFont="1" applyBorder="1"/>
    <xf numFmtId="2" fontId="2" fillId="0" borderId="9" xfId="2" applyNumberFormat="1" applyBorder="1"/>
    <xf numFmtId="10" fontId="2" fillId="0" borderId="9" xfId="5" applyNumberFormat="1" applyFont="1" applyBorder="1"/>
    <xf numFmtId="0" fontId="2" fillId="0" borderId="9" xfId="0" applyFont="1" applyBorder="1"/>
    <xf numFmtId="0" fontId="2" fillId="0" borderId="9" xfId="0" applyFont="1" applyBorder="1" applyAlignment="1">
      <alignment horizontal="center"/>
    </xf>
    <xf numFmtId="3" fontId="2" fillId="0" borderId="9" xfId="5" applyNumberFormat="1" applyFont="1" applyBorder="1"/>
    <xf numFmtId="1" fontId="2" fillId="0" borderId="9" xfId="4" applyNumberFormat="1" applyFont="1" applyBorder="1"/>
    <xf numFmtId="1" fontId="2" fillId="0" borderId="9" xfId="2" applyNumberFormat="1" applyBorder="1"/>
    <xf numFmtId="0" fontId="2" fillId="0" borderId="0" xfId="2" applyAlignment="1">
      <alignment horizontal="center"/>
    </xf>
    <xf numFmtId="0" fontId="2" fillId="0" borderId="0" xfId="2" applyAlignment="1">
      <alignment horizontal="left"/>
    </xf>
    <xf numFmtId="0" fontId="2" fillId="0" borderId="10" xfId="2" applyBorder="1" applyAlignment="1">
      <alignment horizontal="left"/>
    </xf>
    <xf numFmtId="164" fontId="2" fillId="0" borderId="10" xfId="4" applyNumberFormat="1" applyFont="1" applyBorder="1"/>
    <xf numFmtId="164" fontId="15" fillId="0" borderId="0" xfId="7" applyNumberFormat="1" applyFont="1"/>
    <xf numFmtId="164" fontId="14" fillId="0" borderId="0" xfId="4" applyNumberFormat="1" applyFont="1" applyBorder="1"/>
    <xf numFmtId="0" fontId="14" fillId="0" borderId="0" xfId="0" applyFont="1"/>
    <xf numFmtId="164" fontId="14" fillId="0" borderId="10" xfId="4" applyNumberFormat="1" applyFont="1" applyBorder="1"/>
    <xf numFmtId="164" fontId="14" fillId="0" borderId="10" xfId="4" applyNumberFormat="1" applyFont="1" applyFill="1" applyBorder="1"/>
    <xf numFmtId="164" fontId="2" fillId="0" borderId="10" xfId="4" applyNumberFormat="1" applyFont="1" applyFill="1" applyBorder="1"/>
    <xf numFmtId="10" fontId="2" fillId="0" borderId="0" xfId="5" applyNumberFormat="1" applyFont="1"/>
    <xf numFmtId="164" fontId="2" fillId="0" borderId="0" xfId="4" applyNumberFormat="1" applyFont="1" applyFill="1"/>
    <xf numFmtId="0" fontId="2" fillId="0" borderId="8" xfId="2" applyBorder="1"/>
    <xf numFmtId="44" fontId="2" fillId="0" borderId="0" xfId="4" applyFont="1"/>
    <xf numFmtId="167" fontId="2" fillId="0" borderId="0" xfId="4" applyNumberFormat="1" applyFont="1"/>
    <xf numFmtId="0" fontId="2" fillId="0" borderId="0" xfId="0" applyFont="1" applyAlignment="1">
      <alignment horizontal="left"/>
    </xf>
    <xf numFmtId="0" fontId="2" fillId="0" borderId="1" xfId="0" applyFont="1" applyBorder="1"/>
    <xf numFmtId="9" fontId="2" fillId="0" borderId="0" xfId="4" applyNumberFormat="1" applyFont="1" applyFill="1"/>
    <xf numFmtId="9" fontId="13" fillId="0" borderId="0" xfId="1" applyFont="1" applyFill="1" applyBorder="1"/>
    <xf numFmtId="167" fontId="12" fillId="0" borderId="0" xfId="9" applyNumberFormat="1" applyFont="1" applyFill="1" applyBorder="1"/>
    <xf numFmtId="0" fontId="2" fillId="0" borderId="0" xfId="8" applyFont="1" applyAlignment="1">
      <alignment horizontal="left" vertical="top" wrapText="1"/>
    </xf>
    <xf numFmtId="0" fontId="2" fillId="0" borderId="0" xfId="2" applyAlignment="1">
      <alignment horizontal="left" vertical="top" wrapText="1"/>
    </xf>
  </cellXfs>
  <cellStyles count="10">
    <cellStyle name="Comma 2" xfId="6" xr:uid="{9530FEB6-920E-42C2-A362-3D024F3E998C}"/>
    <cellStyle name="Currency 2" xfId="4" xr:uid="{6465B981-1201-402E-94FC-60C7189DA671}"/>
    <cellStyle name="Explanatory Text" xfId="7" builtinId="53"/>
    <cellStyle name="Hyperlink 2" xfId="3" xr:uid="{3CA1F783-92E9-4C4F-A205-FDA6EE59794B}"/>
    <cellStyle name="Normal" xfId="0" builtinId="0"/>
    <cellStyle name="Normal 2" xfId="2" xr:uid="{62A8E690-FE2E-44C0-8BD8-2A9757F1E79A}"/>
    <cellStyle name="Normal 3" xfId="8" xr:uid="{CA942BE1-9C20-4D92-8E59-2431ADC38485}"/>
    <cellStyle name="Output" xfId="9" builtinId="21"/>
    <cellStyle name="Percent" xfId="1" builtinId="5"/>
    <cellStyle name="Percent 2" xfId="5" xr:uid="{4175DA53-FCBB-43C4-9E21-5298F2FED2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2876550</xdr:colOff>
      <xdr:row>2</xdr:row>
      <xdr:rowOff>66675</xdr:rowOff>
    </xdr:from>
    <xdr:to>
      <xdr:col>1</xdr:col>
      <xdr:colOff>4685712</xdr:colOff>
      <xdr:row>3</xdr:row>
      <xdr:rowOff>28513</xdr:rowOff>
    </xdr:to>
    <xdr:pic>
      <xdr:nvPicPr>
        <xdr:cNvPr id="4" name="Picture 3">
          <a:extLst>
            <a:ext uri="{FF2B5EF4-FFF2-40B4-BE49-F238E27FC236}">
              <a16:creationId xmlns:a16="http://schemas.microsoft.com/office/drawing/2014/main" id="{D73B537D-0A90-43B6-8ADB-7ABEFDF5E8AA}"/>
            </a:ext>
          </a:extLst>
        </xdr:cNvPr>
        <xdr:cNvPicPr>
          <a:picLocks noChangeAspect="1"/>
        </xdr:cNvPicPr>
      </xdr:nvPicPr>
      <xdr:blipFill>
        <a:blip xmlns:r="http://schemas.openxmlformats.org/officeDocument/2006/relationships" r:embed="rId1"/>
        <a:stretch>
          <a:fillRect/>
        </a:stretch>
      </xdr:blipFill>
      <xdr:spPr>
        <a:xfrm>
          <a:off x="2876550" y="3438525"/>
          <a:ext cx="4704762" cy="495238"/>
        </a:xfrm>
        <a:prstGeom prst="rect">
          <a:avLst/>
        </a:prstGeom>
      </xdr:spPr>
    </xdr:pic>
    <xdr:clientData/>
  </xdr:twoCellAnchor>
  <xdr:twoCellAnchor editAs="oneCell">
    <xdr:from>
      <xdr:col>1</xdr:col>
      <xdr:colOff>0</xdr:colOff>
      <xdr:row>3</xdr:row>
      <xdr:rowOff>47625</xdr:rowOff>
    </xdr:from>
    <xdr:to>
      <xdr:col>1</xdr:col>
      <xdr:colOff>5390476</xdr:colOff>
      <xdr:row>3</xdr:row>
      <xdr:rowOff>514292</xdr:rowOff>
    </xdr:to>
    <xdr:pic>
      <xdr:nvPicPr>
        <xdr:cNvPr id="5" name="Picture 4">
          <a:extLst>
            <a:ext uri="{FF2B5EF4-FFF2-40B4-BE49-F238E27FC236}">
              <a16:creationId xmlns:a16="http://schemas.microsoft.com/office/drawing/2014/main" id="{49BF03D9-BB8E-4F59-AAAC-2C8AC800C3DF}"/>
            </a:ext>
          </a:extLst>
        </xdr:cNvPr>
        <xdr:cNvPicPr>
          <a:picLocks noChangeAspect="1"/>
        </xdr:cNvPicPr>
      </xdr:nvPicPr>
      <xdr:blipFill>
        <a:blip xmlns:r="http://schemas.openxmlformats.org/officeDocument/2006/relationships" r:embed="rId2"/>
        <a:stretch>
          <a:fillRect/>
        </a:stretch>
      </xdr:blipFill>
      <xdr:spPr>
        <a:xfrm>
          <a:off x="2895600" y="3914775"/>
          <a:ext cx="5390476" cy="466667"/>
        </a:xfrm>
        <a:prstGeom prst="rect">
          <a:avLst/>
        </a:prstGeom>
      </xdr:spPr>
    </xdr:pic>
    <xdr:clientData/>
  </xdr:twoCellAnchor>
  <xdr:twoCellAnchor editAs="oneCell">
    <xdr:from>
      <xdr:col>1</xdr:col>
      <xdr:colOff>0</xdr:colOff>
      <xdr:row>4</xdr:row>
      <xdr:rowOff>0</xdr:rowOff>
    </xdr:from>
    <xdr:to>
      <xdr:col>1</xdr:col>
      <xdr:colOff>5485714</xdr:colOff>
      <xdr:row>4</xdr:row>
      <xdr:rowOff>628571</xdr:rowOff>
    </xdr:to>
    <xdr:pic>
      <xdr:nvPicPr>
        <xdr:cNvPr id="6" name="Picture 5">
          <a:extLst>
            <a:ext uri="{FF2B5EF4-FFF2-40B4-BE49-F238E27FC236}">
              <a16:creationId xmlns:a16="http://schemas.microsoft.com/office/drawing/2014/main" id="{CFC23F03-CC56-3E1E-E0E3-F91FAE4F29DC}"/>
            </a:ext>
          </a:extLst>
        </xdr:cNvPr>
        <xdr:cNvPicPr>
          <a:picLocks noChangeAspect="1"/>
        </xdr:cNvPicPr>
      </xdr:nvPicPr>
      <xdr:blipFill>
        <a:blip xmlns:r="http://schemas.openxmlformats.org/officeDocument/2006/relationships" r:embed="rId3"/>
        <a:stretch>
          <a:fillRect/>
        </a:stretch>
      </xdr:blipFill>
      <xdr:spPr>
        <a:xfrm>
          <a:off x="2895600" y="4533900"/>
          <a:ext cx="5485714" cy="6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3</xdr:col>
      <xdr:colOff>1371212</xdr:colOff>
      <xdr:row>6</xdr:row>
      <xdr:rowOff>47574</xdr:rowOff>
    </xdr:to>
    <xdr:pic>
      <xdr:nvPicPr>
        <xdr:cNvPr id="2" name="Picture 1">
          <a:extLst>
            <a:ext uri="{FF2B5EF4-FFF2-40B4-BE49-F238E27FC236}">
              <a16:creationId xmlns:a16="http://schemas.microsoft.com/office/drawing/2014/main" id="{F4A79B29-E21A-4D08-9751-D59771CC42EC}"/>
            </a:ext>
          </a:extLst>
        </xdr:cNvPr>
        <xdr:cNvPicPr>
          <a:picLocks noChangeAspect="1"/>
        </xdr:cNvPicPr>
      </xdr:nvPicPr>
      <xdr:blipFill>
        <a:blip xmlns:r="http://schemas.openxmlformats.org/officeDocument/2006/relationships" r:embed="rId1"/>
        <a:stretch>
          <a:fillRect/>
        </a:stretch>
      </xdr:blipFill>
      <xdr:spPr>
        <a:xfrm>
          <a:off x="1371600" y="914400"/>
          <a:ext cx="3104762" cy="409524"/>
        </a:xfrm>
        <a:prstGeom prst="rect">
          <a:avLst/>
        </a:prstGeom>
      </xdr:spPr>
    </xdr:pic>
    <xdr:clientData/>
  </xdr:twoCellAnchor>
  <xdr:twoCellAnchor editAs="oneCell">
    <xdr:from>
      <xdr:col>4</xdr:col>
      <xdr:colOff>47625</xdr:colOff>
      <xdr:row>3</xdr:row>
      <xdr:rowOff>104775</xdr:rowOff>
    </xdr:from>
    <xdr:to>
      <xdr:col>4</xdr:col>
      <xdr:colOff>2847625</xdr:colOff>
      <xdr:row>6</xdr:row>
      <xdr:rowOff>114231</xdr:rowOff>
    </xdr:to>
    <xdr:pic>
      <xdr:nvPicPr>
        <xdr:cNvPr id="3" name="Picture 2">
          <a:extLst>
            <a:ext uri="{FF2B5EF4-FFF2-40B4-BE49-F238E27FC236}">
              <a16:creationId xmlns:a16="http://schemas.microsoft.com/office/drawing/2014/main" id="{DC986CD5-4270-4759-88F1-07F5C20D4AE5}"/>
            </a:ext>
          </a:extLst>
        </xdr:cNvPr>
        <xdr:cNvPicPr>
          <a:picLocks noChangeAspect="1"/>
        </xdr:cNvPicPr>
      </xdr:nvPicPr>
      <xdr:blipFill>
        <a:blip xmlns:r="http://schemas.openxmlformats.org/officeDocument/2006/relationships" r:embed="rId2"/>
        <a:stretch>
          <a:fillRect/>
        </a:stretch>
      </xdr:blipFill>
      <xdr:spPr>
        <a:xfrm>
          <a:off x="5038725" y="838200"/>
          <a:ext cx="2800000" cy="5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er.gov.au/system/files/AER%20-%20Draft%20-%20Pipeline%20information%20disclosure%20guidelines%20and%20Price%20reporting%20guidelines%20for%20Part%2018A%20facilities%20-%2026%20July%202023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864C-A57A-477D-85CC-6F8CC634E473}">
  <sheetPr>
    <tabColor theme="0" tint="-4.9989318521683403E-2"/>
  </sheetPr>
  <dimension ref="A1:AH32"/>
  <sheetViews>
    <sheetView topLeftCell="A2" zoomScaleNormal="100" workbookViewId="0">
      <pane xSplit="1" topLeftCell="B1" activePane="topRight" state="frozen"/>
      <selection activeCell="B63" sqref="B63"/>
      <selection pane="topRight" activeCell="A3" sqref="A3"/>
    </sheetView>
  </sheetViews>
  <sheetFormatPr defaultColWidth="9.21875" defaultRowHeight="13.8" x14ac:dyDescent="0.25"/>
  <cols>
    <col min="1" max="1" width="43.44140625" style="5" customWidth="1"/>
    <col min="2" max="2" width="102.5546875" style="5" customWidth="1"/>
    <col min="3" max="3" width="10.44140625" style="5" customWidth="1"/>
    <col min="4" max="4" width="13.77734375" style="5" bestFit="1" customWidth="1"/>
    <col min="5" max="5" width="12" style="5" customWidth="1"/>
    <col min="6" max="6" width="6.5546875" style="5" bestFit="1" customWidth="1"/>
    <col min="7" max="7" width="11" style="5" bestFit="1" customWidth="1"/>
    <col min="8" max="10" width="12.77734375" style="5" bestFit="1" customWidth="1"/>
    <col min="11" max="13" width="11" style="5" bestFit="1" customWidth="1"/>
    <col min="14" max="14" width="12.77734375" style="5" bestFit="1" customWidth="1"/>
    <col min="15" max="17" width="11" style="5" bestFit="1" customWidth="1"/>
    <col min="18" max="16384" width="9.21875" style="5"/>
  </cols>
  <sheetData>
    <row r="1" spans="1:34" x14ac:dyDescent="0.25">
      <c r="A1" s="6" t="s">
        <v>81</v>
      </c>
    </row>
    <row r="2" spans="1:34" ht="258" customHeight="1" x14ac:dyDescent="0.25">
      <c r="A2" s="94" t="s">
        <v>131</v>
      </c>
      <c r="B2" s="94"/>
      <c r="C2" s="94"/>
      <c r="D2" s="94"/>
    </row>
    <row r="3" spans="1:34" ht="42" customHeight="1" x14ac:dyDescent="0.25">
      <c r="A3" s="14" t="s">
        <v>120</v>
      </c>
      <c r="B3" s="14"/>
    </row>
    <row r="4" spans="1:34" ht="42" customHeight="1" x14ac:dyDescent="0.25">
      <c r="A4" s="14" t="s">
        <v>121</v>
      </c>
      <c r="B4" s="14"/>
    </row>
    <row r="5" spans="1:34" ht="50.25" customHeight="1" x14ac:dyDescent="0.25">
      <c r="A5" s="14" t="s">
        <v>79</v>
      </c>
      <c r="B5" s="14"/>
    </row>
    <row r="6" spans="1:34" ht="14.25" customHeight="1" x14ac:dyDescent="0.25">
      <c r="A6" s="14" t="s">
        <v>63</v>
      </c>
      <c r="B6" s="14" t="s">
        <v>64</v>
      </c>
    </row>
    <row r="7" spans="1:34" ht="14.25" customHeight="1" x14ac:dyDescent="0.25">
      <c r="A7" s="14"/>
      <c r="B7" s="14" t="s">
        <v>65</v>
      </c>
    </row>
    <row r="8" spans="1:34" ht="14.25" customHeight="1" x14ac:dyDescent="0.25">
      <c r="A8" s="14"/>
    </row>
    <row r="9" spans="1:34" ht="14.25" customHeight="1" x14ac:dyDescent="0.25">
      <c r="A9" s="14"/>
      <c r="B9" s="14"/>
    </row>
    <row r="10" spans="1:34" ht="14.25" customHeight="1" x14ac:dyDescent="0.25">
      <c r="A10" s="14"/>
      <c r="B10" s="14"/>
    </row>
    <row r="11" spans="1:34" ht="14.25" customHeight="1" thickBot="1" x14ac:dyDescent="0.3">
      <c r="A11" s="28" t="s">
        <v>66</v>
      </c>
      <c r="B11" s="29" t="s">
        <v>67</v>
      </c>
      <c r="C11" s="30" t="s">
        <v>68</v>
      </c>
      <c r="D11" s="36" t="s">
        <v>127</v>
      </c>
      <c r="E11" s="40" t="s">
        <v>126</v>
      </c>
      <c r="F11" s="29"/>
      <c r="G11" s="29"/>
      <c r="H11" s="29"/>
      <c r="I11" s="29"/>
      <c r="J11" s="29"/>
      <c r="K11" s="29"/>
      <c r="L11" s="29"/>
      <c r="M11" s="29"/>
      <c r="N11" s="29"/>
      <c r="O11" s="29"/>
      <c r="P11" s="29"/>
      <c r="Q11" s="30"/>
      <c r="R11" s="15"/>
      <c r="S11" s="15"/>
      <c r="T11" s="15"/>
      <c r="U11" s="15"/>
      <c r="V11" s="15"/>
      <c r="W11" s="15"/>
      <c r="X11" s="15"/>
      <c r="Y11" s="15"/>
      <c r="Z11" s="15"/>
      <c r="AA11" s="15"/>
      <c r="AB11" s="15"/>
      <c r="AC11" s="15"/>
      <c r="AD11" s="15"/>
      <c r="AE11" s="15"/>
      <c r="AF11" s="15"/>
    </row>
    <row r="12" spans="1:34" x14ac:dyDescent="0.25">
      <c r="A12" s="48"/>
      <c r="B12" s="19"/>
      <c r="C12" s="49"/>
      <c r="D12" s="50"/>
      <c r="E12" s="41" t="s">
        <v>3</v>
      </c>
      <c r="F12" s="2" t="s">
        <v>4</v>
      </c>
      <c r="G12" s="2" t="s">
        <v>5</v>
      </c>
      <c r="H12" s="2" t="s">
        <v>6</v>
      </c>
      <c r="I12" s="2" t="s">
        <v>7</v>
      </c>
      <c r="J12" s="2" t="s">
        <v>8</v>
      </c>
      <c r="K12" s="2" t="s">
        <v>9</v>
      </c>
      <c r="L12" s="2" t="s">
        <v>10</v>
      </c>
      <c r="M12" s="2" t="s">
        <v>11</v>
      </c>
      <c r="N12" s="2" t="s">
        <v>12</v>
      </c>
      <c r="O12" s="2" t="s">
        <v>40</v>
      </c>
      <c r="P12" s="2" t="s">
        <v>41</v>
      </c>
      <c r="Q12" s="42" t="s">
        <v>42</v>
      </c>
      <c r="R12" s="2" t="s">
        <v>87</v>
      </c>
      <c r="S12" s="2" t="s">
        <v>88</v>
      </c>
      <c r="T12" s="2" t="s">
        <v>89</v>
      </c>
      <c r="U12" s="2" t="s">
        <v>90</v>
      </c>
      <c r="V12" s="2" t="s">
        <v>91</v>
      </c>
      <c r="W12" s="2" t="s">
        <v>92</v>
      </c>
      <c r="X12" s="2" t="s">
        <v>93</v>
      </c>
      <c r="Y12" s="2" t="s">
        <v>94</v>
      </c>
      <c r="Z12" s="2" t="s">
        <v>95</v>
      </c>
      <c r="AA12" s="2" t="s">
        <v>96</v>
      </c>
      <c r="AB12" s="2" t="s">
        <v>97</v>
      </c>
      <c r="AC12" s="2" t="s">
        <v>98</v>
      </c>
      <c r="AD12" s="2" t="s">
        <v>99</v>
      </c>
      <c r="AE12" s="2" t="s">
        <v>100</v>
      </c>
      <c r="AF12" s="2" t="s">
        <v>101</v>
      </c>
      <c r="AG12" s="2" t="s">
        <v>102</v>
      </c>
      <c r="AH12" s="2" t="s">
        <v>103</v>
      </c>
    </row>
    <row r="13" spans="1:34" ht="41.4" x14ac:dyDescent="0.25">
      <c r="A13" s="31" t="s">
        <v>14</v>
      </c>
      <c r="B13" s="14" t="s">
        <v>128</v>
      </c>
      <c r="C13" s="49"/>
      <c r="D13" s="50"/>
      <c r="E13" s="43">
        <v>6.1447811447811418E-2</v>
      </c>
      <c r="F13" s="16">
        <v>6.0269627279936566E-2</v>
      </c>
      <c r="Q13" s="49"/>
    </row>
    <row r="14" spans="1:34" ht="14.25" customHeight="1" x14ac:dyDescent="0.25">
      <c r="A14" s="31" t="s">
        <v>17</v>
      </c>
      <c r="B14" s="14" t="s">
        <v>130</v>
      </c>
      <c r="C14" s="49"/>
      <c r="D14" s="50"/>
      <c r="E14" s="48"/>
      <c r="G14" s="16">
        <v>0.04</v>
      </c>
      <c r="H14" s="16">
        <v>3.2500000000000001E-2</v>
      </c>
      <c r="I14" s="16">
        <v>2.75E-2</v>
      </c>
      <c r="J14" s="16">
        <v>2.5000000000000001E-2</v>
      </c>
      <c r="K14" s="16">
        <v>2.5000000000000001E-2</v>
      </c>
      <c r="L14" s="16">
        <v>2.5000000000000001E-2</v>
      </c>
      <c r="M14" s="16">
        <v>2.5000000000000001E-2</v>
      </c>
      <c r="N14" s="16">
        <v>2.5000000000000001E-2</v>
      </c>
      <c r="O14" s="16">
        <v>2.5000000000000001E-2</v>
      </c>
      <c r="P14" s="16">
        <v>2.5000000000000001E-2</v>
      </c>
      <c r="Q14" s="44">
        <v>2.5000000000000001E-2</v>
      </c>
    </row>
    <row r="15" spans="1:34" ht="14.25" customHeight="1" x14ac:dyDescent="0.25">
      <c r="A15" s="48" t="s">
        <v>18</v>
      </c>
      <c r="B15" s="14" t="s">
        <v>69</v>
      </c>
      <c r="C15" s="49"/>
      <c r="D15" s="51">
        <v>0.04</v>
      </c>
      <c r="E15" s="48"/>
      <c r="Q15" s="49"/>
    </row>
    <row r="16" spans="1:34" x14ac:dyDescent="0.25">
      <c r="A16" s="48" t="s">
        <v>117</v>
      </c>
      <c r="B16" s="14" t="s">
        <v>118</v>
      </c>
      <c r="C16" s="49"/>
      <c r="D16" s="37">
        <f>'Rate of Return'!D10</f>
        <v>7.4479999999999991E-2</v>
      </c>
      <c r="E16" s="48"/>
      <c r="Q16" s="49"/>
    </row>
    <row r="17" spans="1:17" x14ac:dyDescent="0.25">
      <c r="A17" s="32" t="s">
        <v>70</v>
      </c>
      <c r="C17" s="49"/>
      <c r="D17" s="50"/>
      <c r="E17" s="48"/>
      <c r="Q17" s="49"/>
    </row>
    <row r="18" spans="1:17" x14ac:dyDescent="0.25">
      <c r="A18" s="31" t="s">
        <v>27</v>
      </c>
      <c r="B18" s="14"/>
      <c r="C18" s="49"/>
      <c r="D18" s="50"/>
      <c r="E18" s="48"/>
      <c r="Q18" s="49"/>
    </row>
    <row r="19" spans="1:17" x14ac:dyDescent="0.25">
      <c r="A19" s="31"/>
      <c r="B19" s="14" t="s">
        <v>86</v>
      </c>
      <c r="C19" s="49"/>
      <c r="D19" s="38">
        <v>20000000</v>
      </c>
      <c r="E19" s="48"/>
      <c r="Q19" s="49"/>
    </row>
    <row r="20" spans="1:17" ht="27.6" x14ac:dyDescent="0.25">
      <c r="A20" s="52" t="s">
        <v>28</v>
      </c>
      <c r="B20" s="27" t="s">
        <v>71</v>
      </c>
      <c r="C20" s="49"/>
      <c r="D20" s="50"/>
      <c r="E20" s="45">
        <v>0</v>
      </c>
      <c r="F20" s="46">
        <v>0</v>
      </c>
      <c r="G20" s="46">
        <v>0</v>
      </c>
      <c r="H20" s="46">
        <v>0</v>
      </c>
      <c r="I20" s="46">
        <v>0</v>
      </c>
      <c r="J20" s="46">
        <v>120000</v>
      </c>
      <c r="K20" s="46">
        <v>60000</v>
      </c>
      <c r="L20" s="46">
        <v>0</v>
      </c>
      <c r="M20" s="46">
        <v>0</v>
      </c>
      <c r="N20" s="46">
        <v>120000</v>
      </c>
      <c r="O20" s="46">
        <v>0</v>
      </c>
      <c r="P20" s="46">
        <v>259000</v>
      </c>
      <c r="Q20" s="47">
        <v>60000</v>
      </c>
    </row>
    <row r="21" spans="1:17" ht="55.2" x14ac:dyDescent="0.25">
      <c r="A21" s="52"/>
      <c r="B21" s="27" t="s">
        <v>129</v>
      </c>
      <c r="C21" s="49"/>
      <c r="D21" s="38">
        <v>2600000</v>
      </c>
      <c r="E21" s="45"/>
      <c r="F21" s="46">
        <f>C21/'Standing Price Calculation'!E17</f>
        <v>0</v>
      </c>
      <c r="G21" s="46">
        <f>D21/'Standing Price Calculation'!F17</f>
        <v>100000</v>
      </c>
      <c r="H21" s="46">
        <f>G21</f>
        <v>100000</v>
      </c>
      <c r="I21" s="46">
        <f t="shared" ref="I21:Q21" si="0">H21</f>
        <v>100000</v>
      </c>
      <c r="J21" s="46">
        <f t="shared" si="0"/>
        <v>100000</v>
      </c>
      <c r="K21" s="46">
        <f t="shared" si="0"/>
        <v>100000</v>
      </c>
      <c r="L21" s="46">
        <f t="shared" si="0"/>
        <v>100000</v>
      </c>
      <c r="M21" s="46">
        <f t="shared" si="0"/>
        <v>100000</v>
      </c>
      <c r="N21" s="46">
        <f t="shared" si="0"/>
        <v>100000</v>
      </c>
      <c r="O21" s="46">
        <f t="shared" si="0"/>
        <v>100000</v>
      </c>
      <c r="P21" s="46">
        <f t="shared" si="0"/>
        <v>100000</v>
      </c>
      <c r="Q21" s="47">
        <f t="shared" si="0"/>
        <v>100000</v>
      </c>
    </row>
    <row r="22" spans="1:17" x14ac:dyDescent="0.25">
      <c r="A22" s="52"/>
      <c r="B22" s="27" t="s">
        <v>105</v>
      </c>
      <c r="C22" s="49"/>
      <c r="D22" s="38">
        <v>-100000</v>
      </c>
      <c r="E22" s="45"/>
      <c r="F22" s="46"/>
      <c r="G22" s="46"/>
      <c r="H22" s="46"/>
      <c r="I22" s="46"/>
      <c r="J22" s="46"/>
      <c r="K22" s="46"/>
      <c r="L22" s="46"/>
      <c r="M22" s="46"/>
      <c r="N22" s="46"/>
      <c r="O22" s="46"/>
      <c r="P22" s="46"/>
      <c r="Q22" s="47"/>
    </row>
    <row r="23" spans="1:17" x14ac:dyDescent="0.25">
      <c r="A23" s="52"/>
      <c r="B23" s="27"/>
      <c r="C23" s="49"/>
      <c r="D23" s="50"/>
      <c r="E23" s="45"/>
      <c r="F23" s="46"/>
      <c r="G23" s="46"/>
      <c r="H23" s="46"/>
      <c r="I23" s="46"/>
      <c r="J23" s="46"/>
      <c r="K23" s="46"/>
      <c r="L23" s="46"/>
      <c r="M23" s="46"/>
      <c r="N23" s="46"/>
      <c r="O23" s="46"/>
      <c r="P23" s="46"/>
      <c r="Q23" s="47"/>
    </row>
    <row r="24" spans="1:17" x14ac:dyDescent="0.25">
      <c r="A24" s="32" t="s">
        <v>72</v>
      </c>
      <c r="B24" s="27"/>
      <c r="C24" s="49"/>
      <c r="D24" s="50"/>
      <c r="E24" s="48"/>
      <c r="Q24" s="49"/>
    </row>
    <row r="25" spans="1:17" ht="27.6" x14ac:dyDescent="0.25">
      <c r="A25" s="31" t="s">
        <v>73</v>
      </c>
      <c r="B25" s="53" t="s">
        <v>82</v>
      </c>
      <c r="C25" s="49" t="s">
        <v>74</v>
      </c>
      <c r="D25" s="38">
        <v>480000</v>
      </c>
      <c r="E25" s="45"/>
      <c r="F25" s="46"/>
      <c r="Q25" s="49"/>
    </row>
    <row r="26" spans="1:17" x14ac:dyDescent="0.25">
      <c r="A26" s="31"/>
      <c r="B26" s="53"/>
      <c r="C26" s="49" t="s">
        <v>75</v>
      </c>
      <c r="D26" s="38" t="s">
        <v>78</v>
      </c>
      <c r="E26" s="45"/>
      <c r="F26" s="46"/>
      <c r="G26" s="46"/>
      <c r="H26" s="46"/>
      <c r="I26" s="46"/>
      <c r="J26" s="46"/>
      <c r="K26" s="46"/>
      <c r="L26" s="46"/>
      <c r="M26" s="46"/>
      <c r="N26" s="46"/>
      <c r="Q26" s="49"/>
    </row>
    <row r="27" spans="1:17" x14ac:dyDescent="0.25">
      <c r="A27" s="31" t="s">
        <v>59</v>
      </c>
      <c r="B27" s="14" t="s">
        <v>60</v>
      </c>
      <c r="C27" s="49"/>
      <c r="D27" s="54">
        <v>0.3</v>
      </c>
      <c r="E27" s="48"/>
      <c r="Q27" s="49"/>
    </row>
    <row r="28" spans="1:17" x14ac:dyDescent="0.25">
      <c r="A28" s="31"/>
      <c r="B28" s="14"/>
      <c r="C28" s="49"/>
      <c r="D28" s="50"/>
      <c r="E28" s="48"/>
      <c r="Q28" s="49"/>
    </row>
    <row r="29" spans="1:17" x14ac:dyDescent="0.25">
      <c r="A29" s="32" t="s">
        <v>76</v>
      </c>
      <c r="B29" s="14"/>
      <c r="C29" s="49"/>
      <c r="D29" s="50"/>
      <c r="E29" s="48"/>
      <c r="Q29" s="49"/>
    </row>
    <row r="30" spans="1:17" x14ac:dyDescent="0.25">
      <c r="A30" s="31" t="s">
        <v>83</v>
      </c>
      <c r="B30" s="14" t="s">
        <v>62</v>
      </c>
      <c r="C30" s="49"/>
      <c r="D30" s="39">
        <v>146000</v>
      </c>
      <c r="E30" s="48"/>
      <c r="Q30" s="49"/>
    </row>
    <row r="31" spans="1:17" x14ac:dyDescent="0.25">
      <c r="A31" s="31" t="s">
        <v>61</v>
      </c>
      <c r="B31" s="33" t="s">
        <v>77</v>
      </c>
      <c r="C31" s="49"/>
      <c r="D31" s="50" t="s">
        <v>78</v>
      </c>
      <c r="E31" s="48"/>
      <c r="Q31" s="49"/>
    </row>
    <row r="32" spans="1:17" ht="41.4" x14ac:dyDescent="0.25">
      <c r="A32" s="34" t="s">
        <v>79</v>
      </c>
      <c r="B32" s="35" t="s">
        <v>80</v>
      </c>
      <c r="C32" s="55"/>
      <c r="D32" s="56"/>
      <c r="E32" s="57"/>
      <c r="F32" s="58"/>
      <c r="G32" s="58"/>
      <c r="H32" s="58"/>
      <c r="I32" s="58"/>
      <c r="J32" s="58"/>
      <c r="K32" s="58"/>
      <c r="L32" s="58"/>
      <c r="M32" s="58"/>
      <c r="N32" s="58"/>
      <c r="O32" s="58"/>
      <c r="P32" s="58"/>
      <c r="Q32" s="55"/>
    </row>
  </sheetData>
  <mergeCells count="1">
    <mergeCell ref="A2:D2"/>
  </mergeCells>
  <phoneticPr fontId="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A2E0-DCB6-4D8B-B122-F961EAAA50B5}">
  <sheetPr>
    <tabColor theme="0" tint="-4.9989318521683403E-2"/>
  </sheetPr>
  <dimension ref="A1:E29"/>
  <sheetViews>
    <sheetView workbookViewId="0">
      <selection activeCell="E19" sqref="E19"/>
    </sheetView>
  </sheetViews>
  <sheetFormatPr defaultColWidth="9.21875" defaultRowHeight="13.8" x14ac:dyDescent="0.25"/>
  <cols>
    <col min="1" max="2" width="9.21875" style="5"/>
    <col min="3" max="3" width="26" style="5" bestFit="1" customWidth="1"/>
    <col min="4" max="4" width="28.21875" style="5" customWidth="1"/>
    <col min="5" max="5" width="94.77734375" style="5" customWidth="1"/>
    <col min="6" max="16384" width="9.21875" style="5"/>
  </cols>
  <sheetData>
    <row r="1" spans="1:5" x14ac:dyDescent="0.25">
      <c r="A1" s="6" t="s">
        <v>123</v>
      </c>
    </row>
    <row r="2" spans="1:5" x14ac:dyDescent="0.25">
      <c r="A2" s="95" t="s">
        <v>124</v>
      </c>
      <c r="B2" s="95"/>
      <c r="C2" s="95"/>
      <c r="D2" s="95"/>
      <c r="E2" s="95"/>
    </row>
    <row r="3" spans="1:5" ht="28.5" customHeight="1" x14ac:dyDescent="0.25">
      <c r="A3" s="95"/>
      <c r="B3" s="95"/>
      <c r="C3" s="95"/>
      <c r="D3" s="95"/>
      <c r="E3" s="95"/>
    </row>
    <row r="8" spans="1:5" ht="14.4" thickBot="1" x14ac:dyDescent="0.3">
      <c r="C8" s="15" t="s">
        <v>109</v>
      </c>
      <c r="D8" s="21" t="s">
        <v>110</v>
      </c>
      <c r="E8" s="15" t="s">
        <v>111</v>
      </c>
    </row>
    <row r="10" spans="1:5" x14ac:dyDescent="0.25">
      <c r="C10" s="6" t="s">
        <v>132</v>
      </c>
      <c r="D10" s="24">
        <f>D13*(1-D11)+D18*D11</f>
        <v>7.4479999999999991E-2</v>
      </c>
      <c r="E10" s="6" t="s">
        <v>122</v>
      </c>
    </row>
    <row r="11" spans="1:5" x14ac:dyDescent="0.25">
      <c r="C11" s="5" t="s">
        <v>133</v>
      </c>
      <c r="D11" s="5">
        <v>0.3</v>
      </c>
      <c r="E11" s="5" t="s">
        <v>137</v>
      </c>
    </row>
    <row r="12" spans="1:5" x14ac:dyDescent="0.25">
      <c r="C12" s="5" t="s">
        <v>113</v>
      </c>
    </row>
    <row r="13" spans="1:5" x14ac:dyDescent="0.25">
      <c r="C13" s="6" t="s">
        <v>134</v>
      </c>
      <c r="D13" s="24">
        <f>$D$16+D14*$D$15</f>
        <v>7.9399999999999998E-2</v>
      </c>
      <c r="E13" s="6" t="s">
        <v>125</v>
      </c>
    </row>
    <row r="14" spans="1:5" x14ac:dyDescent="0.25">
      <c r="C14" s="5" t="s">
        <v>135</v>
      </c>
      <c r="D14" s="5">
        <v>0.7</v>
      </c>
      <c r="E14" s="5" t="s">
        <v>136</v>
      </c>
    </row>
    <row r="15" spans="1:5" x14ac:dyDescent="0.25">
      <c r="C15" s="5" t="s">
        <v>115</v>
      </c>
      <c r="D15" s="22">
        <v>6.2E-2</v>
      </c>
      <c r="E15" s="5" t="s">
        <v>112</v>
      </c>
    </row>
    <row r="16" spans="1:5" x14ac:dyDescent="0.25">
      <c r="C16" s="5" t="s">
        <v>114</v>
      </c>
      <c r="D16" s="22">
        <v>3.5999999999999997E-2</v>
      </c>
      <c r="E16" s="5" t="s">
        <v>112</v>
      </c>
    </row>
    <row r="18" spans="3:5" x14ac:dyDescent="0.25">
      <c r="C18" s="6" t="s">
        <v>116</v>
      </c>
      <c r="D18" s="24">
        <v>6.3E-2</v>
      </c>
      <c r="E18" s="6" t="s">
        <v>138</v>
      </c>
    </row>
    <row r="20" spans="3:5" x14ac:dyDescent="0.25">
      <c r="D20" s="22"/>
    </row>
    <row r="21" spans="3:5" x14ac:dyDescent="0.25">
      <c r="D21" s="25"/>
    </row>
    <row r="22" spans="3:5" x14ac:dyDescent="0.25">
      <c r="D22" s="22"/>
    </row>
    <row r="25" spans="3:5" x14ac:dyDescent="0.25">
      <c r="D25" s="22"/>
    </row>
    <row r="26" spans="3:5" ht="14.4" x14ac:dyDescent="0.3">
      <c r="D26" s="26"/>
    </row>
    <row r="29" spans="3:5" x14ac:dyDescent="0.25">
      <c r="D29" s="22"/>
    </row>
  </sheetData>
  <mergeCells count="1">
    <mergeCell ref="A2:E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C75AD-80B3-49BC-BF2E-8BEBCD926949}">
  <sheetPr>
    <tabColor theme="0" tint="-4.9989318521683403E-2"/>
  </sheetPr>
  <dimension ref="A1:R58"/>
  <sheetViews>
    <sheetView showGridLines="0" tabSelected="1" zoomScale="80" zoomScaleNormal="80" workbookViewId="0">
      <pane xSplit="3" ySplit="4" topLeftCell="D5" activePane="bottomRight" state="frozen"/>
      <selection activeCell="B13" sqref="B13"/>
      <selection pane="topRight" activeCell="B13" sqref="B13"/>
      <selection pane="bottomLeft" activeCell="B13" sqref="B13"/>
      <selection pane="bottomRight" activeCell="A4" sqref="A4"/>
    </sheetView>
  </sheetViews>
  <sheetFormatPr defaultColWidth="9.21875" defaultRowHeight="13.8" x14ac:dyDescent="0.25"/>
  <cols>
    <col min="1" max="1" width="44.21875" style="5" customWidth="1"/>
    <col min="2" max="2" width="13.5546875" style="74" customWidth="1"/>
    <col min="3" max="3" width="72.77734375" style="5" bestFit="1" customWidth="1"/>
    <col min="4" max="14" width="18.21875" style="5" customWidth="1"/>
    <col min="15" max="15" width="16.44140625" style="5" bestFit="1" customWidth="1"/>
    <col min="16" max="16" width="15" style="5" bestFit="1" customWidth="1"/>
    <col min="17" max="17" width="15.21875" style="5" bestFit="1" customWidth="1"/>
    <col min="18" max="18" width="15" style="5" bestFit="1" customWidth="1"/>
    <col min="19" max="16384" width="9.21875" style="5"/>
  </cols>
  <sheetData>
    <row r="1" spans="1:16" s="3" customFormat="1" ht="15.6" x14ac:dyDescent="0.3">
      <c r="A1" s="1" t="s">
        <v>85</v>
      </c>
      <c r="B1" s="2"/>
      <c r="D1" s="3" t="s">
        <v>0</v>
      </c>
    </row>
    <row r="2" spans="1:16" s="3" customFormat="1" x14ac:dyDescent="0.25">
      <c r="A2" s="3" t="s">
        <v>1</v>
      </c>
      <c r="B2" s="4">
        <v>45231</v>
      </c>
    </row>
    <row r="3" spans="1:16" s="3" customFormat="1" x14ac:dyDescent="0.25">
      <c r="B3" s="4"/>
    </row>
    <row r="4" spans="1:16" s="3" customFormat="1" x14ac:dyDescent="0.25">
      <c r="A4" s="3" t="s">
        <v>2</v>
      </c>
      <c r="B4" s="2"/>
      <c r="D4" s="2" t="s">
        <v>3</v>
      </c>
      <c r="E4" s="2" t="s">
        <v>4</v>
      </c>
      <c r="F4" s="2" t="s">
        <v>5</v>
      </c>
      <c r="G4" s="2" t="s">
        <v>6</v>
      </c>
      <c r="H4" s="2" t="s">
        <v>7</v>
      </c>
      <c r="I4" s="2" t="s">
        <v>8</v>
      </c>
      <c r="J4" s="2" t="s">
        <v>9</v>
      </c>
      <c r="K4" s="2" t="s">
        <v>10</v>
      </c>
      <c r="L4" s="2" t="s">
        <v>11</v>
      </c>
      <c r="M4" s="2" t="s">
        <v>12</v>
      </c>
      <c r="N4" s="2" t="s">
        <v>40</v>
      </c>
      <c r="O4" s="2" t="s">
        <v>41</v>
      </c>
      <c r="P4" s="2" t="s">
        <v>42</v>
      </c>
    </row>
    <row r="5" spans="1:16" x14ac:dyDescent="0.25">
      <c r="A5" s="17"/>
      <c r="B5" s="17"/>
      <c r="C5" s="17"/>
      <c r="D5" s="17"/>
      <c r="E5" s="17"/>
      <c r="F5" s="17"/>
      <c r="G5" s="17"/>
      <c r="H5" s="17"/>
      <c r="I5" s="17"/>
      <c r="J5" s="17"/>
      <c r="K5" s="17"/>
      <c r="L5" s="17"/>
    </row>
    <row r="6" spans="1:16" x14ac:dyDescent="0.25">
      <c r="A6" s="6" t="s">
        <v>13</v>
      </c>
      <c r="B6" s="7"/>
    </row>
    <row r="7" spans="1:16" x14ac:dyDescent="0.25">
      <c r="A7" s="64" t="s">
        <v>14</v>
      </c>
      <c r="B7" s="65" t="s">
        <v>15</v>
      </c>
      <c r="C7" s="64" t="s">
        <v>16</v>
      </c>
      <c r="D7" s="66">
        <v>6.1447811447811418E-2</v>
      </c>
      <c r="E7" s="66">
        <v>6.0269627279936566E-2</v>
      </c>
      <c r="F7" s="64"/>
      <c r="G7" s="64"/>
      <c r="H7" s="64"/>
      <c r="I7" s="64"/>
      <c r="J7" s="64"/>
      <c r="K7" s="64"/>
      <c r="L7" s="64"/>
      <c r="M7" s="64"/>
      <c r="N7" s="64"/>
      <c r="O7" s="64"/>
      <c r="P7" s="64"/>
    </row>
    <row r="8" spans="1:16" x14ac:dyDescent="0.25">
      <c r="A8" s="64" t="s">
        <v>17</v>
      </c>
      <c r="B8" s="65" t="s">
        <v>15</v>
      </c>
      <c r="C8" s="64" t="s">
        <v>58</v>
      </c>
      <c r="D8" s="64"/>
      <c r="E8" s="64"/>
      <c r="F8" s="66">
        <v>0.04</v>
      </c>
      <c r="G8" s="66">
        <v>3.2500000000000001E-2</v>
      </c>
      <c r="H8" s="66">
        <v>2.75E-2</v>
      </c>
      <c r="I8" s="66">
        <v>2.5000000000000001E-2</v>
      </c>
      <c r="J8" s="66">
        <f>I8</f>
        <v>2.5000000000000001E-2</v>
      </c>
      <c r="K8" s="66">
        <f t="shared" ref="K8:P11" si="0">J8</f>
        <v>2.5000000000000001E-2</v>
      </c>
      <c r="L8" s="66">
        <f t="shared" si="0"/>
        <v>2.5000000000000001E-2</v>
      </c>
      <c r="M8" s="66">
        <f t="shared" si="0"/>
        <v>2.5000000000000001E-2</v>
      </c>
      <c r="N8" s="66">
        <f t="shared" si="0"/>
        <v>2.5000000000000001E-2</v>
      </c>
      <c r="O8" s="66">
        <f t="shared" si="0"/>
        <v>2.5000000000000001E-2</v>
      </c>
      <c r="P8" s="66">
        <f t="shared" si="0"/>
        <v>2.5000000000000001E-2</v>
      </c>
    </row>
    <row r="9" spans="1:16" x14ac:dyDescent="0.25">
      <c r="A9" s="64" t="s">
        <v>43</v>
      </c>
      <c r="B9" s="65"/>
      <c r="C9" s="64"/>
      <c r="D9" s="67">
        <v>1</v>
      </c>
      <c r="E9" s="67">
        <f>D9*(1+E7)</f>
        <v>1.0602696272799366</v>
      </c>
      <c r="F9" s="67">
        <f t="shared" ref="F9:P9" si="1">E9*(1+F8)</f>
        <v>1.102680412371134</v>
      </c>
      <c r="G9" s="67">
        <f t="shared" si="1"/>
        <v>1.1385175257731959</v>
      </c>
      <c r="H9" s="67">
        <f t="shared" si="1"/>
        <v>1.1698267577319588</v>
      </c>
      <c r="I9" s="67">
        <f t="shared" si="1"/>
        <v>1.1990724266752577</v>
      </c>
      <c r="J9" s="67">
        <f t="shared" si="1"/>
        <v>1.2290492373421391</v>
      </c>
      <c r="K9" s="67">
        <f t="shared" si="1"/>
        <v>1.2597754682756925</v>
      </c>
      <c r="L9" s="67">
        <f t="shared" si="1"/>
        <v>1.2912698549825847</v>
      </c>
      <c r="M9" s="67">
        <f t="shared" si="1"/>
        <v>1.3235516013571493</v>
      </c>
      <c r="N9" s="67">
        <f t="shared" si="1"/>
        <v>1.3566403913910778</v>
      </c>
      <c r="O9" s="67">
        <f t="shared" si="1"/>
        <v>1.3905564011758547</v>
      </c>
      <c r="P9" s="67">
        <f t="shared" si="1"/>
        <v>1.4253203112052508</v>
      </c>
    </row>
    <row r="10" spans="1:16" x14ac:dyDescent="0.25">
      <c r="A10" s="64" t="s">
        <v>18</v>
      </c>
      <c r="B10" s="65" t="s">
        <v>15</v>
      </c>
      <c r="C10" s="64" t="s">
        <v>44</v>
      </c>
      <c r="D10" s="68">
        <f>'Pricing Methodology &amp; Inputs'!D15</f>
        <v>0.04</v>
      </c>
      <c r="E10" s="68">
        <f t="shared" ref="E10:J11" si="2">D10</f>
        <v>0.04</v>
      </c>
      <c r="F10" s="68">
        <f t="shared" si="2"/>
        <v>0.04</v>
      </c>
      <c r="G10" s="68">
        <f t="shared" si="2"/>
        <v>0.04</v>
      </c>
      <c r="H10" s="68">
        <f t="shared" si="2"/>
        <v>0.04</v>
      </c>
      <c r="I10" s="68">
        <f t="shared" si="2"/>
        <v>0.04</v>
      </c>
      <c r="J10" s="68">
        <f t="shared" si="2"/>
        <v>0.04</v>
      </c>
      <c r="K10" s="68">
        <f t="shared" si="0"/>
        <v>0.04</v>
      </c>
      <c r="L10" s="68">
        <f t="shared" si="0"/>
        <v>0.04</v>
      </c>
      <c r="M10" s="68">
        <f t="shared" si="0"/>
        <v>0.04</v>
      </c>
      <c r="N10" s="68">
        <f t="shared" si="0"/>
        <v>0.04</v>
      </c>
      <c r="O10" s="68">
        <f t="shared" si="0"/>
        <v>0.04</v>
      </c>
      <c r="P10" s="68">
        <f t="shared" si="0"/>
        <v>0.04</v>
      </c>
    </row>
    <row r="11" spans="1:16" x14ac:dyDescent="0.25">
      <c r="A11" s="69" t="s">
        <v>117</v>
      </c>
      <c r="B11" s="70" t="s">
        <v>15</v>
      </c>
      <c r="C11" s="69" t="s">
        <v>119</v>
      </c>
      <c r="D11" s="66">
        <f>'Pricing Methodology &amp; Inputs'!D16</f>
        <v>7.4479999999999991E-2</v>
      </c>
      <c r="E11" s="66">
        <f t="shared" si="2"/>
        <v>7.4479999999999991E-2</v>
      </c>
      <c r="F11" s="66">
        <f t="shared" si="2"/>
        <v>7.4479999999999991E-2</v>
      </c>
      <c r="G11" s="66">
        <f t="shared" si="2"/>
        <v>7.4479999999999991E-2</v>
      </c>
      <c r="H11" s="66">
        <f t="shared" si="2"/>
        <v>7.4479999999999991E-2</v>
      </c>
      <c r="I11" s="66">
        <f t="shared" si="2"/>
        <v>7.4479999999999991E-2</v>
      </c>
      <c r="J11" s="66">
        <f t="shared" si="2"/>
        <v>7.4479999999999991E-2</v>
      </c>
      <c r="K11" s="66">
        <f t="shared" si="0"/>
        <v>7.4479999999999991E-2</v>
      </c>
      <c r="L11" s="66">
        <f t="shared" si="0"/>
        <v>7.4479999999999991E-2</v>
      </c>
      <c r="M11" s="66">
        <f t="shared" si="0"/>
        <v>7.4479999999999991E-2</v>
      </c>
      <c r="N11" s="66">
        <f t="shared" si="0"/>
        <v>7.4479999999999991E-2</v>
      </c>
      <c r="O11" s="66">
        <f t="shared" si="0"/>
        <v>7.4479999999999991E-2</v>
      </c>
      <c r="P11" s="66">
        <f t="shared" si="0"/>
        <v>7.4479999999999991E-2</v>
      </c>
    </row>
    <row r="12" spans="1:16" x14ac:dyDescent="0.25">
      <c r="A12" s="64" t="s">
        <v>45</v>
      </c>
      <c r="B12" s="65" t="s">
        <v>46</v>
      </c>
      <c r="C12" s="64" t="s">
        <v>47</v>
      </c>
      <c r="D12" s="71">
        <v>146000</v>
      </c>
      <c r="E12" s="71">
        <v>146000</v>
      </c>
      <c r="F12" s="71">
        <v>146000</v>
      </c>
      <c r="G12" s="71">
        <v>146000</v>
      </c>
      <c r="H12" s="71">
        <v>146000</v>
      </c>
      <c r="I12" s="71">
        <v>146000</v>
      </c>
      <c r="J12" s="71">
        <v>146000</v>
      </c>
      <c r="K12" s="71">
        <v>146000</v>
      </c>
      <c r="L12" s="71">
        <v>146000</v>
      </c>
      <c r="M12" s="71">
        <v>146000</v>
      </c>
      <c r="N12" s="71">
        <v>146000</v>
      </c>
      <c r="O12" s="71">
        <v>146000</v>
      </c>
      <c r="P12" s="71">
        <v>146000</v>
      </c>
    </row>
    <row r="14" spans="1:16" x14ac:dyDescent="0.25">
      <c r="A14" s="64" t="s">
        <v>20</v>
      </c>
      <c r="B14" s="65"/>
      <c r="C14" s="64" t="s">
        <v>21</v>
      </c>
      <c r="D14" s="72">
        <v>2001</v>
      </c>
    </row>
    <row r="15" spans="1:16" x14ac:dyDescent="0.25">
      <c r="A15" s="64" t="s">
        <v>22</v>
      </c>
      <c r="B15" s="65"/>
      <c r="C15" s="64" t="s">
        <v>23</v>
      </c>
      <c r="D15" s="64">
        <v>50</v>
      </c>
    </row>
    <row r="16" spans="1:16" x14ac:dyDescent="0.25">
      <c r="A16" s="64" t="s">
        <v>24</v>
      </c>
      <c r="B16" s="65"/>
      <c r="C16" s="64" t="s">
        <v>23</v>
      </c>
      <c r="D16" s="73">
        <f>D14+D15</f>
        <v>2051</v>
      </c>
    </row>
    <row r="17" spans="1:18" x14ac:dyDescent="0.25">
      <c r="A17" s="71" t="s">
        <v>25</v>
      </c>
      <c r="B17" s="71"/>
      <c r="C17" s="71" t="s">
        <v>26</v>
      </c>
      <c r="D17" s="71">
        <f>D15-(2022-D14+1)</f>
        <v>28</v>
      </c>
      <c r="E17" s="71">
        <f t="shared" ref="E17:P17" si="3">D17-1</f>
        <v>27</v>
      </c>
      <c r="F17" s="71">
        <f t="shared" si="3"/>
        <v>26</v>
      </c>
      <c r="G17" s="71">
        <f t="shared" si="3"/>
        <v>25</v>
      </c>
      <c r="H17" s="71">
        <f t="shared" si="3"/>
        <v>24</v>
      </c>
      <c r="I17" s="71">
        <f t="shared" si="3"/>
        <v>23</v>
      </c>
      <c r="J17" s="71">
        <f t="shared" si="3"/>
        <v>22</v>
      </c>
      <c r="K17" s="71">
        <f t="shared" si="3"/>
        <v>21</v>
      </c>
      <c r="L17" s="71">
        <f t="shared" si="3"/>
        <v>20</v>
      </c>
      <c r="M17" s="71">
        <f t="shared" si="3"/>
        <v>19</v>
      </c>
      <c r="N17" s="71">
        <f t="shared" si="3"/>
        <v>18</v>
      </c>
      <c r="O17" s="71">
        <f t="shared" si="3"/>
        <v>17</v>
      </c>
      <c r="P17" s="71">
        <f t="shared" si="3"/>
        <v>16</v>
      </c>
    </row>
    <row r="18" spans="1:18" x14ac:dyDescent="0.25">
      <c r="D18" s="17"/>
      <c r="E18" s="17"/>
      <c r="F18" s="17"/>
      <c r="G18" s="17"/>
      <c r="H18" s="17"/>
      <c r="I18" s="17"/>
      <c r="J18" s="17"/>
      <c r="K18" s="17"/>
      <c r="L18" s="17"/>
    </row>
    <row r="19" spans="1:18" x14ac:dyDescent="0.25">
      <c r="D19" s="17"/>
      <c r="E19" s="17"/>
      <c r="F19" s="17"/>
      <c r="G19" s="17"/>
      <c r="H19" s="17"/>
      <c r="I19" s="17"/>
      <c r="J19" s="17"/>
      <c r="K19" s="17"/>
      <c r="L19" s="17"/>
    </row>
    <row r="20" spans="1:18" x14ac:dyDescent="0.25">
      <c r="A20" s="3" t="s">
        <v>48</v>
      </c>
      <c r="B20" s="3"/>
      <c r="C20" s="3"/>
      <c r="D20" s="17"/>
      <c r="E20" s="17"/>
      <c r="F20" s="17"/>
      <c r="G20" s="17"/>
      <c r="H20" s="17"/>
      <c r="I20" s="17"/>
      <c r="J20" s="17"/>
      <c r="K20" s="17"/>
      <c r="L20" s="17"/>
    </row>
    <row r="21" spans="1:18" x14ac:dyDescent="0.25">
      <c r="A21" s="5" t="s">
        <v>27</v>
      </c>
      <c r="B21" s="75" t="s">
        <v>108</v>
      </c>
      <c r="C21" s="5" t="s">
        <v>57</v>
      </c>
      <c r="D21" s="17"/>
      <c r="E21" s="17"/>
      <c r="F21" s="17"/>
      <c r="G21" s="17"/>
      <c r="H21" s="17"/>
      <c r="I21" s="17"/>
      <c r="J21" s="17"/>
      <c r="K21" s="17"/>
      <c r="L21" s="17"/>
    </row>
    <row r="22" spans="1:18" x14ac:dyDescent="0.25">
      <c r="A22" s="5" t="s">
        <v>49</v>
      </c>
      <c r="B22" s="75" t="s">
        <v>50</v>
      </c>
      <c r="D22" s="46"/>
      <c r="E22" s="46">
        <f>D29</f>
        <v>20000000</v>
      </c>
      <c r="F22" s="46">
        <f>E29</f>
        <v>20380740.52713228</v>
      </c>
      <c r="G22" s="46">
        <f>F29</f>
        <v>20826935.832494732</v>
      </c>
      <c r="H22" s="46">
        <f t="shared" ref="H22:P22" si="4">G29</f>
        <v>20852449.245175965</v>
      </c>
      <c r="I22" s="46">
        <f t="shared" si="4"/>
        <v>20700381.814458616</v>
      </c>
      <c r="J22" s="46">
        <f t="shared" si="4"/>
        <v>20573012.448795658</v>
      </c>
      <c r="K22" s="46">
        <f t="shared" si="4"/>
        <v>20306416.058050342</v>
      </c>
      <c r="L22" s="46">
        <f t="shared" si="4"/>
        <v>19945083.7229775</v>
      </c>
      <c r="M22" s="46">
        <f t="shared" si="4"/>
        <v>19552993.261114735</v>
      </c>
      <c r="N22" s="46">
        <f t="shared" si="4"/>
        <v>19272869.067042492</v>
      </c>
      <c r="O22" s="46">
        <f t="shared" si="4"/>
        <v>18818880.662562653</v>
      </c>
      <c r="P22" s="46">
        <f t="shared" si="4"/>
        <v>18656764.23996811</v>
      </c>
    </row>
    <row r="23" spans="1:18" x14ac:dyDescent="0.25">
      <c r="A23" s="5" t="s">
        <v>51</v>
      </c>
      <c r="B23" s="75" t="s">
        <v>50</v>
      </c>
      <c r="D23" s="46"/>
      <c r="E23" s="46">
        <f>E22*D7</f>
        <v>1228956.2289562284</v>
      </c>
      <c r="F23" s="46">
        <f>F22*E7</f>
        <v>1228339.6352593605</v>
      </c>
      <c r="G23" s="46">
        <f t="shared" ref="G23:N23" si="5">G22*F8</f>
        <v>833077.43329978932</v>
      </c>
      <c r="H23" s="46">
        <f t="shared" si="5"/>
        <v>677704.60046821891</v>
      </c>
      <c r="I23" s="46">
        <f t="shared" si="5"/>
        <v>569260.49989761191</v>
      </c>
      <c r="J23" s="46">
        <f t="shared" si="5"/>
        <v>514325.31121989148</v>
      </c>
      <c r="K23" s="46">
        <f t="shared" si="5"/>
        <v>507660.40145125857</v>
      </c>
      <c r="L23" s="46">
        <f t="shared" si="5"/>
        <v>498627.09307443752</v>
      </c>
      <c r="M23" s="46">
        <f t="shared" si="5"/>
        <v>488824.8315278684</v>
      </c>
      <c r="N23" s="46">
        <f t="shared" si="5"/>
        <v>481821.72667606233</v>
      </c>
      <c r="O23" s="46">
        <f t="shared" ref="O23:P23" si="6">O22*N8</f>
        <v>470472.01656406635</v>
      </c>
      <c r="P23" s="46">
        <f t="shared" si="6"/>
        <v>466419.10599920276</v>
      </c>
    </row>
    <row r="24" spans="1:18" ht="14.4" x14ac:dyDescent="0.3">
      <c r="A24" s="58" t="s">
        <v>28</v>
      </c>
      <c r="B24" s="76" t="s">
        <v>50</v>
      </c>
      <c r="C24" s="58"/>
      <c r="D24" s="58"/>
      <c r="E24" s="58"/>
      <c r="F24" s="77">
        <f t="shared" ref="F24:P24" si="7">SUM(F25:F26)*F9/$F$9</f>
        <v>100000</v>
      </c>
      <c r="G24" s="77">
        <f t="shared" si="7"/>
        <v>103250</v>
      </c>
      <c r="H24" s="77">
        <f t="shared" si="7"/>
        <v>106089.375</v>
      </c>
      <c r="I24" s="77">
        <f t="shared" si="7"/>
        <v>239231.54062499999</v>
      </c>
      <c r="J24" s="77">
        <f t="shared" si="7"/>
        <v>178336.239375</v>
      </c>
      <c r="K24" s="77">
        <f t="shared" si="7"/>
        <v>114246.65334960936</v>
      </c>
      <c r="L24" s="77">
        <f t="shared" si="7"/>
        <v>117102.81968334959</v>
      </c>
      <c r="M24" s="77">
        <f t="shared" si="7"/>
        <v>264066.8583859533</v>
      </c>
      <c r="N24" s="77">
        <f t="shared" si="7"/>
        <v>123031.14992981913</v>
      </c>
      <c r="O24" s="77">
        <f t="shared" si="7"/>
        <v>452723.87395425193</v>
      </c>
      <c r="P24" s="77">
        <f t="shared" si="7"/>
        <v>206815.36303202593</v>
      </c>
      <c r="R24" s="78">
        <f>SUM(D24:M24)</f>
        <v>1222323.4864189122</v>
      </c>
    </row>
    <row r="25" spans="1:18" ht="14.4" x14ac:dyDescent="0.3">
      <c r="A25" s="60" t="s">
        <v>28</v>
      </c>
      <c r="B25" s="61" t="s">
        <v>52</v>
      </c>
      <c r="C25" s="60" t="s">
        <v>29</v>
      </c>
      <c r="D25" s="60"/>
      <c r="E25" s="79">
        <f>'Pricing Methodology &amp; Inputs'!F20</f>
        <v>0</v>
      </c>
      <c r="F25" s="79">
        <f>'Pricing Methodology &amp; Inputs'!G20</f>
        <v>0</v>
      </c>
      <c r="G25" s="79">
        <f>'Pricing Methodology &amp; Inputs'!H20</f>
        <v>0</v>
      </c>
      <c r="H25" s="79">
        <f>'Pricing Methodology &amp; Inputs'!I20</f>
        <v>0</v>
      </c>
      <c r="I25" s="79">
        <f>'Pricing Methodology &amp; Inputs'!J20</f>
        <v>120000</v>
      </c>
      <c r="J25" s="79">
        <f>'Pricing Methodology &amp; Inputs'!K20</f>
        <v>60000</v>
      </c>
      <c r="K25" s="79">
        <f>'Pricing Methodology &amp; Inputs'!L20</f>
        <v>0</v>
      </c>
      <c r="L25" s="79">
        <f>'Pricing Methodology &amp; Inputs'!M20</f>
        <v>0</v>
      </c>
      <c r="M25" s="79">
        <f>'Pricing Methodology &amp; Inputs'!N20</f>
        <v>120000</v>
      </c>
      <c r="N25" s="79">
        <f>'Pricing Methodology &amp; Inputs'!O20</f>
        <v>0</v>
      </c>
      <c r="O25" s="79">
        <f>'Pricing Methodology &amp; Inputs'!P20</f>
        <v>259000</v>
      </c>
      <c r="P25" s="79">
        <f>'Pricing Methodology &amp; Inputs'!Q20</f>
        <v>60000</v>
      </c>
      <c r="R25" s="78">
        <f>SUM(D25:M25)</f>
        <v>300000</v>
      </c>
    </row>
    <row r="26" spans="1:18" ht="14.4" x14ac:dyDescent="0.3">
      <c r="A26" s="60" t="s">
        <v>28</v>
      </c>
      <c r="B26" s="61" t="s">
        <v>52</v>
      </c>
      <c r="C26" s="80" t="s">
        <v>104</v>
      </c>
      <c r="D26" s="60"/>
      <c r="E26" s="60"/>
      <c r="F26" s="79">
        <f>'Pricing Methodology &amp; Inputs'!G21</f>
        <v>100000</v>
      </c>
      <c r="G26" s="79">
        <f>'Pricing Methodology &amp; Inputs'!H21</f>
        <v>100000</v>
      </c>
      <c r="H26" s="79">
        <f>'Pricing Methodology &amp; Inputs'!I21</f>
        <v>100000</v>
      </c>
      <c r="I26" s="79">
        <f>'Pricing Methodology &amp; Inputs'!J21</f>
        <v>100000</v>
      </c>
      <c r="J26" s="79">
        <f>'Pricing Methodology &amp; Inputs'!K21</f>
        <v>100000</v>
      </c>
      <c r="K26" s="79">
        <f>'Pricing Methodology &amp; Inputs'!L21</f>
        <v>100000</v>
      </c>
      <c r="L26" s="79">
        <f>'Pricing Methodology &amp; Inputs'!M21</f>
        <v>100000</v>
      </c>
      <c r="M26" s="79">
        <f>'Pricing Methodology &amp; Inputs'!N21</f>
        <v>100000</v>
      </c>
      <c r="N26" s="79">
        <f>'Pricing Methodology &amp; Inputs'!O21</f>
        <v>100000</v>
      </c>
      <c r="O26" s="79">
        <f>'Pricing Methodology &amp; Inputs'!P21</f>
        <v>100000</v>
      </c>
      <c r="P26" s="79">
        <f>'Pricing Methodology &amp; Inputs'!Q21</f>
        <v>100000</v>
      </c>
      <c r="R26" s="78"/>
    </row>
    <row r="27" spans="1:18" ht="14.4" x14ac:dyDescent="0.3">
      <c r="A27" s="62" t="s">
        <v>30</v>
      </c>
      <c r="B27" s="63" t="s">
        <v>108</v>
      </c>
      <c r="C27" s="62" t="str">
        <f>C10</f>
        <v>Straight line depreciation of remaining design life</v>
      </c>
      <c r="D27" s="81"/>
      <c r="E27" s="82">
        <f>-E22*E10</f>
        <v>-800000</v>
      </c>
      <c r="F27" s="82">
        <f>E27</f>
        <v>-800000</v>
      </c>
      <c r="G27" s="81">
        <f>F27</f>
        <v>-800000</v>
      </c>
      <c r="H27" s="81">
        <f t="shared" ref="H27:P27" si="8">G27</f>
        <v>-800000</v>
      </c>
      <c r="I27" s="81">
        <f t="shared" si="8"/>
        <v>-800000</v>
      </c>
      <c r="J27" s="81">
        <f t="shared" si="8"/>
        <v>-800000</v>
      </c>
      <c r="K27" s="81">
        <f t="shared" si="8"/>
        <v>-800000</v>
      </c>
      <c r="L27" s="81">
        <f t="shared" si="8"/>
        <v>-800000</v>
      </c>
      <c r="M27" s="81">
        <f t="shared" si="8"/>
        <v>-800000</v>
      </c>
      <c r="N27" s="81">
        <f t="shared" si="8"/>
        <v>-800000</v>
      </c>
      <c r="O27" s="81">
        <f t="shared" si="8"/>
        <v>-800000</v>
      </c>
      <c r="P27" s="81">
        <f t="shared" si="8"/>
        <v>-800000</v>
      </c>
      <c r="R27" s="78">
        <f>SUM(D27:M27)</f>
        <v>-7200000</v>
      </c>
    </row>
    <row r="28" spans="1:18" ht="14.4" x14ac:dyDescent="0.3">
      <c r="A28" s="58" t="s">
        <v>30</v>
      </c>
      <c r="B28" s="76" t="s">
        <v>50</v>
      </c>
      <c r="C28" s="58"/>
      <c r="D28" s="77"/>
      <c r="E28" s="77">
        <f>E27*E9</f>
        <v>-848215.70182394923</v>
      </c>
      <c r="F28" s="83">
        <f>$F$27*F9</f>
        <v>-882144.32989690721</v>
      </c>
      <c r="G28" s="83">
        <f>$F$27*G9</f>
        <v>-910814.02061855665</v>
      </c>
      <c r="H28" s="83">
        <f>$F$27*H9</f>
        <v>-935861.40618556703</v>
      </c>
      <c r="I28" s="77">
        <f t="shared" ref="I28:P28" si="9">$F$27*H9</f>
        <v>-935861.40618556703</v>
      </c>
      <c r="J28" s="77">
        <f t="shared" si="9"/>
        <v>-959257.94134020619</v>
      </c>
      <c r="K28" s="77">
        <f t="shared" si="9"/>
        <v>-983239.38987371128</v>
      </c>
      <c r="L28" s="77">
        <f t="shared" si="9"/>
        <v>-1007820.374620554</v>
      </c>
      <c r="M28" s="77">
        <f t="shared" si="9"/>
        <v>-1033015.8839860678</v>
      </c>
      <c r="N28" s="77">
        <f t="shared" si="9"/>
        <v>-1058841.2810857194</v>
      </c>
      <c r="O28" s="77">
        <f t="shared" si="9"/>
        <v>-1085312.3131128622</v>
      </c>
      <c r="P28" s="77">
        <f t="shared" si="9"/>
        <v>-1112445.1209406836</v>
      </c>
      <c r="R28" s="78">
        <f>SUM(D28:M28)</f>
        <v>-8496230.4545310866</v>
      </c>
    </row>
    <row r="29" spans="1:18" x14ac:dyDescent="0.25">
      <c r="A29" s="5" t="s">
        <v>53</v>
      </c>
      <c r="B29" s="75" t="s">
        <v>50</v>
      </c>
      <c r="C29" s="9"/>
      <c r="D29" s="8">
        <f>'Pricing Methodology &amp; Inputs'!D19</f>
        <v>20000000</v>
      </c>
      <c r="E29" s="17">
        <f>SUM(E22:E24,E28)</f>
        <v>20380740.52713228</v>
      </c>
      <c r="F29" s="17">
        <f>SUM(F22:F24,F28)</f>
        <v>20826935.832494732</v>
      </c>
      <c r="G29" s="17">
        <f t="shared" ref="G29:P29" si="10">SUM(G22:G24,G28)</f>
        <v>20852449.245175965</v>
      </c>
      <c r="H29" s="17">
        <f t="shared" si="10"/>
        <v>20700381.814458616</v>
      </c>
      <c r="I29" s="17">
        <f t="shared" si="10"/>
        <v>20573012.448795658</v>
      </c>
      <c r="J29" s="17">
        <f t="shared" si="10"/>
        <v>20306416.058050342</v>
      </c>
      <c r="K29" s="17">
        <f t="shared" si="10"/>
        <v>19945083.7229775</v>
      </c>
      <c r="L29" s="17">
        <f t="shared" si="10"/>
        <v>19552993.261114735</v>
      </c>
      <c r="M29" s="17">
        <f t="shared" si="10"/>
        <v>19272869.067042492</v>
      </c>
      <c r="N29" s="17">
        <f t="shared" si="10"/>
        <v>18818880.662562653</v>
      </c>
      <c r="O29" s="17">
        <f t="shared" si="10"/>
        <v>18656764.23996811</v>
      </c>
      <c r="P29" s="17">
        <f t="shared" si="10"/>
        <v>18217553.58805865</v>
      </c>
    </row>
    <row r="30" spans="1:18" x14ac:dyDescent="0.25">
      <c r="B30" s="75"/>
      <c r="F30" s="17"/>
      <c r="G30" s="17"/>
      <c r="H30" s="17"/>
      <c r="I30" s="17"/>
      <c r="J30" s="17"/>
      <c r="K30" s="17"/>
      <c r="L30" s="17"/>
      <c r="M30" s="17"/>
      <c r="N30" s="17"/>
      <c r="O30" s="17"/>
      <c r="P30" s="17"/>
    </row>
    <row r="31" spans="1:18" x14ac:dyDescent="0.25">
      <c r="A31" s="3" t="s">
        <v>54</v>
      </c>
      <c r="B31" s="10"/>
      <c r="C31" s="3"/>
      <c r="D31" s="84"/>
      <c r="E31" s="84"/>
      <c r="F31" s="17"/>
      <c r="G31" s="17"/>
      <c r="H31" s="17"/>
      <c r="I31" s="17"/>
      <c r="J31" s="17"/>
      <c r="K31" s="17"/>
      <c r="L31" s="17"/>
    </row>
    <row r="32" spans="1:18" x14ac:dyDescent="0.25">
      <c r="A32" s="5" t="s">
        <v>31</v>
      </c>
      <c r="B32" s="75" t="s">
        <v>50</v>
      </c>
      <c r="D32" s="17"/>
      <c r="E32" s="17"/>
      <c r="F32" s="17">
        <f t="shared" ref="F32:P32" si="11">(F22)*F11</f>
        <v>1517957.5544608121</v>
      </c>
      <c r="G32" s="17">
        <f t="shared" si="11"/>
        <v>1551190.1808042075</v>
      </c>
      <c r="H32" s="17">
        <f t="shared" si="11"/>
        <v>1553090.4197807056</v>
      </c>
      <c r="I32" s="17">
        <f t="shared" si="11"/>
        <v>1541764.4375408776</v>
      </c>
      <c r="J32" s="17">
        <f t="shared" si="11"/>
        <v>1532277.9671863003</v>
      </c>
      <c r="K32" s="17">
        <f t="shared" si="11"/>
        <v>1512421.8680035893</v>
      </c>
      <c r="L32" s="17">
        <f t="shared" si="11"/>
        <v>1485509.835687364</v>
      </c>
      <c r="M32" s="17">
        <f t="shared" si="11"/>
        <v>1456306.9380878252</v>
      </c>
      <c r="N32" s="17">
        <f t="shared" si="11"/>
        <v>1435443.2881133247</v>
      </c>
      <c r="O32" s="17">
        <f t="shared" si="11"/>
        <v>1401630.2317476661</v>
      </c>
      <c r="P32" s="17">
        <f t="shared" si="11"/>
        <v>1389555.8005928246</v>
      </c>
    </row>
    <row r="33" spans="1:16" x14ac:dyDescent="0.25">
      <c r="A33" s="5" t="s">
        <v>55</v>
      </c>
      <c r="B33" s="75" t="s">
        <v>50</v>
      </c>
      <c r="D33" s="17"/>
      <c r="E33" s="17"/>
      <c r="F33" s="17">
        <v>480000</v>
      </c>
      <c r="G33" s="17">
        <f t="shared" ref="G33:P33" si="12">F33*(1+G8)</f>
        <v>495600</v>
      </c>
      <c r="H33" s="17">
        <f t="shared" si="12"/>
        <v>509229.00000000006</v>
      </c>
      <c r="I33" s="17">
        <f t="shared" si="12"/>
        <v>521959.72500000003</v>
      </c>
      <c r="J33" s="17">
        <f t="shared" si="12"/>
        <v>535008.71812500001</v>
      </c>
      <c r="K33" s="17">
        <f t="shared" si="12"/>
        <v>548383.93607812491</v>
      </c>
      <c r="L33" s="17">
        <f t="shared" si="12"/>
        <v>562093.53448007803</v>
      </c>
      <c r="M33" s="17">
        <f t="shared" si="12"/>
        <v>576145.87284207996</v>
      </c>
      <c r="N33" s="17">
        <f t="shared" si="12"/>
        <v>590549.51966313191</v>
      </c>
      <c r="O33" s="17">
        <f t="shared" si="12"/>
        <v>605313.25765471021</v>
      </c>
      <c r="P33" s="17">
        <f t="shared" si="12"/>
        <v>620446.08909607795</v>
      </c>
    </row>
    <row r="34" spans="1:16" x14ac:dyDescent="0.25">
      <c r="A34" s="5" t="s">
        <v>32</v>
      </c>
      <c r="B34" s="75" t="s">
        <v>50</v>
      </c>
      <c r="D34" s="85"/>
      <c r="E34" s="85"/>
      <c r="F34" s="17"/>
      <c r="G34" s="17"/>
      <c r="H34" s="17"/>
      <c r="I34" s="17"/>
      <c r="J34" s="17"/>
      <c r="K34" s="17"/>
      <c r="L34" s="17"/>
      <c r="M34" s="17"/>
      <c r="N34" s="17"/>
      <c r="O34" s="17"/>
      <c r="P34" s="17"/>
    </row>
    <row r="35" spans="1:16" x14ac:dyDescent="0.25">
      <c r="A35" s="5" t="s">
        <v>33</v>
      </c>
      <c r="B35" s="75" t="s">
        <v>50</v>
      </c>
      <c r="D35" s="17"/>
      <c r="E35" s="17"/>
      <c r="F35" s="17">
        <f>-F28</f>
        <v>882144.32989690721</v>
      </c>
      <c r="G35" s="17">
        <f>-G28</f>
        <v>910814.02061855665</v>
      </c>
      <c r="H35" s="17">
        <f t="shared" ref="H35:M35" si="13">-H28</f>
        <v>935861.40618556703</v>
      </c>
      <c r="I35" s="17">
        <f t="shared" si="13"/>
        <v>935861.40618556703</v>
      </c>
      <c r="J35" s="17">
        <f t="shared" si="13"/>
        <v>959257.94134020619</v>
      </c>
      <c r="K35" s="17">
        <f t="shared" si="13"/>
        <v>983239.38987371128</v>
      </c>
      <c r="L35" s="17">
        <f t="shared" si="13"/>
        <v>1007820.374620554</v>
      </c>
      <c r="M35" s="17">
        <f t="shared" si="13"/>
        <v>1033015.8839860678</v>
      </c>
      <c r="N35" s="17">
        <f t="shared" ref="N35:P35" si="14">-N28</f>
        <v>1058841.2810857194</v>
      </c>
      <c r="O35" s="17">
        <f t="shared" si="14"/>
        <v>1085312.3131128622</v>
      </c>
      <c r="P35" s="17">
        <f t="shared" si="14"/>
        <v>1112445.1209406836</v>
      </c>
    </row>
    <row r="36" spans="1:16" x14ac:dyDescent="0.25">
      <c r="A36" s="5" t="s">
        <v>34</v>
      </c>
      <c r="B36" s="75" t="s">
        <v>50</v>
      </c>
      <c r="C36" s="5" t="s">
        <v>35</v>
      </c>
      <c r="D36" s="17"/>
      <c r="E36" s="17"/>
      <c r="F36" s="17">
        <f>SUM(F32:F35)*'Pricing Methodology &amp; Inputs'!$D$27</f>
        <v>864030.56530731579</v>
      </c>
      <c r="G36" s="17">
        <f>SUM(G32:G35)*'Pricing Methodology &amp; Inputs'!$D$27</f>
        <v>887281.26042682922</v>
      </c>
      <c r="H36" s="17">
        <f>SUM(H32:H35)*'Pricing Methodology &amp; Inputs'!$D$27</f>
        <v>899454.24778988177</v>
      </c>
      <c r="I36" s="17">
        <f>SUM(I32:I35)*'Pricing Methodology &amp; Inputs'!$D$27</f>
        <v>899875.67061793339</v>
      </c>
      <c r="J36" s="17">
        <f>SUM(J32:J35)*'Pricing Methodology &amp; Inputs'!$D$27</f>
        <v>907963.38799545192</v>
      </c>
      <c r="K36" s="17">
        <f>SUM(K32:K35)*'Pricing Methodology &amp; Inputs'!$D$27</f>
        <v>913213.55818662769</v>
      </c>
      <c r="L36" s="17">
        <f>SUM(L32:L35)*'Pricing Methodology &amp; Inputs'!$D$27</f>
        <v>916627.1234363988</v>
      </c>
      <c r="M36" s="17">
        <f>SUM(M32:M35)*'Pricing Methodology &amp; Inputs'!$D$27</f>
        <v>919640.60847479186</v>
      </c>
      <c r="N36" s="17">
        <f>SUM(N32:N35)*'Pricing Methodology &amp; Inputs'!$D$27</f>
        <v>925450.22665865277</v>
      </c>
      <c r="O36" s="17">
        <f>SUM(O32:O35)*'Pricing Methodology &amp; Inputs'!$D$27</f>
        <v>927676.74075457151</v>
      </c>
      <c r="P36" s="17">
        <f>SUM(P32:P35)*'Pricing Methodology &amp; Inputs'!$D$27</f>
        <v>936734.10318887571</v>
      </c>
    </row>
    <row r="37" spans="1:16" s="86" customFormat="1" ht="14.4" thickBot="1" x14ac:dyDescent="0.3">
      <c r="A37" s="11" t="s">
        <v>56</v>
      </c>
      <c r="B37" s="12" t="s">
        <v>50</v>
      </c>
      <c r="C37" s="11"/>
      <c r="D37" s="13"/>
      <c r="E37" s="13"/>
      <c r="F37" s="13">
        <f>SUM(F32:F36)</f>
        <v>3744132.4496650351</v>
      </c>
      <c r="G37" s="13">
        <f t="shared" ref="G37:M37" si="15">SUM(G32:G36)</f>
        <v>3844885.4618495931</v>
      </c>
      <c r="H37" s="13">
        <f t="shared" si="15"/>
        <v>3897635.0737561542</v>
      </c>
      <c r="I37" s="13">
        <f t="shared" si="15"/>
        <v>3899461.239344378</v>
      </c>
      <c r="J37" s="13">
        <f t="shared" si="15"/>
        <v>3934508.0146469586</v>
      </c>
      <c r="K37" s="13">
        <f t="shared" si="15"/>
        <v>3957258.7521420531</v>
      </c>
      <c r="L37" s="13">
        <f t="shared" si="15"/>
        <v>3972050.868224395</v>
      </c>
      <c r="M37" s="13">
        <f t="shared" si="15"/>
        <v>3985109.3033907651</v>
      </c>
      <c r="N37" s="13">
        <f t="shared" ref="N37:P37" si="16">SUM(N32:N36)</f>
        <v>4010284.3155208286</v>
      </c>
      <c r="O37" s="13">
        <f t="shared" si="16"/>
        <v>4019932.5432698103</v>
      </c>
      <c r="P37" s="13">
        <f t="shared" si="16"/>
        <v>4059181.1138184615</v>
      </c>
    </row>
    <row r="38" spans="1:16" x14ac:dyDescent="0.25">
      <c r="B38" s="75"/>
    </row>
    <row r="39" spans="1:16" x14ac:dyDescent="0.25">
      <c r="B39" s="75"/>
      <c r="D39" s="17"/>
      <c r="E39" s="17"/>
      <c r="F39" s="17"/>
      <c r="G39" s="17"/>
      <c r="H39" s="17"/>
      <c r="I39" s="17"/>
      <c r="J39" s="17"/>
      <c r="K39" s="17"/>
      <c r="L39" s="17"/>
    </row>
    <row r="40" spans="1:16" x14ac:dyDescent="0.25">
      <c r="A40" s="3" t="s">
        <v>39</v>
      </c>
      <c r="B40" s="10"/>
      <c r="C40" s="3"/>
      <c r="D40" s="17"/>
      <c r="E40" s="17"/>
      <c r="F40" s="17"/>
      <c r="G40" s="17"/>
      <c r="H40" s="17"/>
      <c r="I40" s="17"/>
      <c r="J40" s="17"/>
      <c r="K40" s="17"/>
      <c r="L40" s="17"/>
    </row>
    <row r="41" spans="1:16" x14ac:dyDescent="0.25">
      <c r="A41" s="5" t="s">
        <v>36</v>
      </c>
      <c r="B41" s="75" t="s">
        <v>19</v>
      </c>
      <c r="D41" s="18"/>
      <c r="E41" s="18"/>
      <c r="F41" s="18">
        <f>F12</f>
        <v>146000</v>
      </c>
      <c r="G41" s="18">
        <f t="shared" ref="G41:P41" si="17">G12</f>
        <v>146000</v>
      </c>
      <c r="H41" s="18">
        <f t="shared" si="17"/>
        <v>146000</v>
      </c>
      <c r="I41" s="18">
        <f t="shared" si="17"/>
        <v>146000</v>
      </c>
      <c r="J41" s="18">
        <f t="shared" si="17"/>
        <v>146000</v>
      </c>
      <c r="K41" s="18">
        <f t="shared" si="17"/>
        <v>146000</v>
      </c>
      <c r="L41" s="18">
        <f t="shared" si="17"/>
        <v>146000</v>
      </c>
      <c r="M41" s="18">
        <f t="shared" si="17"/>
        <v>146000</v>
      </c>
      <c r="N41" s="18">
        <f t="shared" si="17"/>
        <v>146000</v>
      </c>
      <c r="O41" s="18">
        <f t="shared" si="17"/>
        <v>146000</v>
      </c>
      <c r="P41" s="18">
        <f t="shared" si="17"/>
        <v>146000</v>
      </c>
    </row>
    <row r="42" spans="1:16" x14ac:dyDescent="0.25">
      <c r="A42" s="5" t="s">
        <v>37</v>
      </c>
      <c r="B42" s="75" t="s">
        <v>106</v>
      </c>
      <c r="D42" s="87"/>
      <c r="E42" s="87"/>
      <c r="F42" s="88">
        <f>F37/F41/365</f>
        <v>7.0259569331301092E-2</v>
      </c>
      <c r="G42" s="88">
        <f t="shared" ref="G42:P42" si="18">G37/G41/365</f>
        <v>7.2150224467059348E-2</v>
      </c>
      <c r="H42" s="88">
        <f t="shared" si="18"/>
        <v>7.3140083951138191E-2</v>
      </c>
      <c r="I42" s="88">
        <f t="shared" si="18"/>
        <v>7.3174352399031306E-2</v>
      </c>
      <c r="J42" s="88">
        <f t="shared" si="18"/>
        <v>7.3832013785831457E-2</v>
      </c>
      <c r="K42" s="88">
        <f t="shared" si="18"/>
        <v>7.4258936988967031E-2</v>
      </c>
      <c r="L42" s="88">
        <f t="shared" si="18"/>
        <v>7.4536514697399039E-2</v>
      </c>
      <c r="M42" s="88">
        <f t="shared" si="18"/>
        <v>7.4781559455634541E-2</v>
      </c>
      <c r="N42" s="88">
        <f t="shared" si="18"/>
        <v>7.5253974770516582E-2</v>
      </c>
      <c r="O42" s="88">
        <f t="shared" si="18"/>
        <v>7.5435026145051792E-2</v>
      </c>
      <c r="P42" s="88">
        <f t="shared" si="18"/>
        <v>7.6171535256492062E-2</v>
      </c>
    </row>
    <row r="43" spans="1:16" x14ac:dyDescent="0.25">
      <c r="A43" s="19" t="s">
        <v>107</v>
      </c>
      <c r="B43" s="89"/>
      <c r="C43" s="19"/>
      <c r="D43" s="17"/>
      <c r="E43" s="19"/>
      <c r="F43" s="88">
        <f>AVERAGE(F42:J42)</f>
        <v>7.2511248786872276E-2</v>
      </c>
      <c r="G43" s="88">
        <f t="shared" ref="G43:H43" si="19">AVERAGE(G42:K42)</f>
        <v>7.3311122318405461E-2</v>
      </c>
      <c r="H43" s="88">
        <f t="shared" si="19"/>
        <v>7.378838036447341E-2</v>
      </c>
      <c r="I43" s="88">
        <f>AVERAGE(I42:M42)</f>
        <v>7.4116675465372678E-2</v>
      </c>
    </row>
    <row r="44" spans="1:16" x14ac:dyDescent="0.25">
      <c r="D44" s="17"/>
      <c r="E44" s="17"/>
      <c r="F44" s="17"/>
      <c r="G44" s="17"/>
      <c r="H44" s="17"/>
      <c r="I44" s="17"/>
      <c r="J44" s="17"/>
      <c r="K44" s="17"/>
      <c r="L44" s="17"/>
    </row>
    <row r="45" spans="1:16" x14ac:dyDescent="0.25">
      <c r="E45" s="17"/>
      <c r="F45" s="17"/>
      <c r="G45" s="17"/>
      <c r="H45" s="17"/>
      <c r="I45" s="17"/>
      <c r="J45" s="17"/>
      <c r="K45" s="17"/>
      <c r="L45" s="17"/>
    </row>
    <row r="47" spans="1:16" x14ac:dyDescent="0.25">
      <c r="C47" s="19" t="s">
        <v>31</v>
      </c>
      <c r="D47" s="17">
        <f>AVERAGE(F32:J32)</f>
        <v>1539256.1119545805</v>
      </c>
      <c r="E47" s="17"/>
      <c r="H47" s="17"/>
      <c r="I47" s="17"/>
      <c r="J47" s="17"/>
      <c r="K47" s="17"/>
      <c r="L47" s="17"/>
    </row>
    <row r="48" spans="1:16" x14ac:dyDescent="0.25">
      <c r="C48" s="19" t="s">
        <v>55</v>
      </c>
      <c r="D48" s="17">
        <f>AVERAGE(F33:J33)</f>
        <v>508359.48862500006</v>
      </c>
      <c r="E48" s="17"/>
      <c r="H48" s="17"/>
      <c r="I48" s="17"/>
      <c r="J48" s="17"/>
      <c r="K48" s="17"/>
      <c r="L48" s="17"/>
    </row>
    <row r="49" spans="3:12" x14ac:dyDescent="0.25">
      <c r="C49" s="19" t="s">
        <v>33</v>
      </c>
      <c r="D49" s="17">
        <f t="shared" ref="D49:D50" si="20">AVERAGE(F35:J35)</f>
        <v>924787.82084536063</v>
      </c>
      <c r="E49" s="17"/>
      <c r="H49" s="17"/>
      <c r="I49" s="17"/>
      <c r="J49" s="17"/>
      <c r="K49" s="17"/>
      <c r="L49" s="17"/>
    </row>
    <row r="50" spans="3:12" x14ac:dyDescent="0.25">
      <c r="C50" s="14" t="s">
        <v>59</v>
      </c>
      <c r="D50" s="17">
        <f t="shared" si="20"/>
        <v>891721.02642748249</v>
      </c>
      <c r="E50" s="17"/>
      <c r="H50" s="17"/>
      <c r="I50" s="17"/>
      <c r="J50" s="17"/>
      <c r="K50" s="17"/>
      <c r="L50" s="17"/>
    </row>
    <row r="51" spans="3:12" x14ac:dyDescent="0.25">
      <c r="C51" s="19" t="s">
        <v>56</v>
      </c>
      <c r="D51" s="17">
        <f>AVERAGE(F37:J37)</f>
        <v>3864124.4478524239</v>
      </c>
      <c r="E51" s="17"/>
      <c r="H51" s="17"/>
      <c r="I51" s="17"/>
      <c r="J51" s="17"/>
      <c r="K51" s="17"/>
      <c r="L51" s="17"/>
    </row>
    <row r="52" spans="3:12" x14ac:dyDescent="0.25">
      <c r="C52" s="19" t="s">
        <v>36</v>
      </c>
      <c r="D52" s="18">
        <f>F41</f>
        <v>146000</v>
      </c>
      <c r="E52" s="17"/>
      <c r="H52" s="17"/>
      <c r="I52" s="17"/>
      <c r="J52" s="17"/>
      <c r="K52" s="17"/>
      <c r="L52" s="17"/>
    </row>
    <row r="53" spans="3:12" x14ac:dyDescent="0.25">
      <c r="C53" s="23" t="s">
        <v>39</v>
      </c>
      <c r="D53" s="20" t="s">
        <v>38</v>
      </c>
    </row>
    <row r="54" spans="3:12" x14ac:dyDescent="0.25">
      <c r="C54" s="90" t="s">
        <v>84</v>
      </c>
      <c r="D54" s="59">
        <f>D51/365/D52</f>
        <v>7.251124878687229E-2</v>
      </c>
    </row>
    <row r="55" spans="3:12" ht="14.4" x14ac:dyDescent="0.3">
      <c r="C55" s="80"/>
      <c r="D55" s="92"/>
      <c r="E55" s="91"/>
    </row>
    <row r="56" spans="3:12" x14ac:dyDescent="0.25">
      <c r="C56" s="6"/>
      <c r="D56" s="93"/>
    </row>
    <row r="57" spans="3:12" x14ac:dyDescent="0.25">
      <c r="C57" s="19"/>
      <c r="D57" s="17"/>
    </row>
    <row r="58" spans="3:12" x14ac:dyDescent="0.25">
      <c r="D58" s="17"/>
    </row>
  </sheetData>
  <phoneticPr fontId="8" type="noConversion"/>
  <hyperlinks>
    <hyperlink ref="D1" r:id="rId1" xr:uid="{75BF33EB-482A-4A36-A65D-C58F61EEAE9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b96ecc-e178-42b1-9cac-0d43f248c653">
      <Terms xmlns="http://schemas.microsoft.com/office/infopath/2007/PartnerControls"/>
    </lcf76f155ced4ddcb4097134ff3c332f>
    <TaxCatchAll xmlns="31cdf15b-51df-48ac-8dd9-150dadb98053" xsi:nil="true"/>
    <submissionperiod xmlns="cab96ecc-e178-42b1-9cac-0d43f248c653" xsi:nil="true"/>
    <SharedWithUsers xmlns="31cdf15b-51df-48ac-8dd9-150dadb98053">
      <UserInfo>
        <DisplayName/>
        <AccountId xsi:nil="true"/>
        <AccountType/>
      </UserInfo>
    </SharedWithUsers>
    <MediaLengthInSeconds xmlns="cab96ecc-e178-42b1-9cac-0d43f248c6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23F0345264B541B160E9215F709EA2" ma:contentTypeVersion="16" ma:contentTypeDescription="Create a new document." ma:contentTypeScope="" ma:versionID="f7fecc0fefd98c91fff2c2bacf72f407">
  <xsd:schema xmlns:xsd="http://www.w3.org/2001/XMLSchema" xmlns:xs="http://www.w3.org/2001/XMLSchema" xmlns:p="http://schemas.microsoft.com/office/2006/metadata/properties" xmlns:ns2="cab96ecc-e178-42b1-9cac-0d43f248c653" xmlns:ns3="31cdf15b-51df-48ac-8dd9-150dadb98053" targetNamespace="http://schemas.microsoft.com/office/2006/metadata/properties" ma:root="true" ma:fieldsID="21c49f90cbbf9d9f3bf72bff02f4cc44" ns2:_="" ns3:_="">
    <xsd:import namespace="cab96ecc-e178-42b1-9cac-0d43f248c653"/>
    <xsd:import namespace="31cdf15b-51df-48ac-8dd9-150dadb9805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submissionperio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b96ecc-e178-42b1-9cac-0d43f248c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dce7104-8087-4736-8b85-f4ed720e3c9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submissionperiod" ma:index="22" nillable="true" ma:displayName="submission period" ma:format="Dropdown" ma:internalName="submissionperiod">
      <xsd:simpleType>
        <xsd:restriction base="dms:Choice">
          <xsd:enumeration value="Daily"/>
          <xsd:enumeration value="Weekly"/>
          <xsd:enumeration value="Monthly"/>
          <xsd:enumeration value="Yearly"/>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cdf15b-51df-48ac-8dd9-150dadb9805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46157c8-3bff-4b8c-81bf-853e8db62a1a}" ma:internalName="TaxCatchAll" ma:showField="CatchAllData" ma:web="31cdf15b-51df-48ac-8dd9-150dadb980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64D2BF-2E04-46F8-8E6B-02EE162ECC67}">
  <ds:schemaRefs>
    <ds:schemaRef ds:uri="http://schemas.microsoft.com/sharepoint/v3/contenttype/forms"/>
  </ds:schemaRefs>
</ds:datastoreItem>
</file>

<file path=customXml/itemProps2.xml><?xml version="1.0" encoding="utf-8"?>
<ds:datastoreItem xmlns:ds="http://schemas.openxmlformats.org/officeDocument/2006/customXml" ds:itemID="{A95CD214-2BAB-4686-9BF5-7F92DA9506A9}">
  <ds:schemaRefs>
    <ds:schemaRef ds:uri="http://schemas.microsoft.com/office/2006/documentManagement/types"/>
    <ds:schemaRef ds:uri="cab96ecc-e178-42b1-9cac-0d43f248c653"/>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31cdf15b-51df-48ac-8dd9-150dadb98053"/>
    <ds:schemaRef ds:uri="http://www.w3.org/XML/1998/namespace"/>
    <ds:schemaRef ds:uri="http://purl.org/dc/dcmitype/"/>
  </ds:schemaRefs>
</ds:datastoreItem>
</file>

<file path=customXml/itemProps3.xml><?xml version="1.0" encoding="utf-8"?>
<ds:datastoreItem xmlns:ds="http://schemas.openxmlformats.org/officeDocument/2006/customXml" ds:itemID="{85420409-65CE-4718-940B-68901A522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b96ecc-e178-42b1-9cac-0d43f248c653"/>
    <ds:schemaRef ds:uri="31cdf15b-51df-48ac-8dd9-150dadb980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Pricing Methodology &amp; Inputs</vt:lpstr>
      <vt:lpstr>Rate of Return</vt:lpstr>
      <vt:lpstr>Standing Price Calculation</vt:lpstr>
    </vt:vector>
  </TitlesOfParts>
  <Company>Alinta Loy Yang 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Nicholson, Yorrick</dc:creator>
  <cp:lastModifiedBy>Meall, Robert</cp:lastModifiedBy>
  <cp:lastPrinted>2023-10-16T21:25:02Z</cp:lastPrinted>
  <dcterms:created xsi:type="dcterms:W3CDTF">2023-08-17T00:33:31Z</dcterms:created>
  <dcterms:modified xsi:type="dcterms:W3CDTF">2024-01-30T00:49:24Z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a638203-83e1-416e-9566-4c85923038f3_Enabled">
    <vt:lpwstr>true</vt:lpwstr>
  </property>
  <property fmtid="{D5CDD505-2E9C-101B-9397-08002B2CF9AE}" pid="5" name="MSIP_Label_4a638203-83e1-416e-9566-4c85923038f3_SetDate">
    <vt:lpwstr>2023-08-17T05:06:44Z</vt:lpwstr>
  </property>
  <property fmtid="{D5CDD505-2E9C-101B-9397-08002B2CF9AE}" pid="6" name="MSIP_Label_4a638203-83e1-416e-9566-4c85923038f3_Method">
    <vt:lpwstr>Privileged</vt:lpwstr>
  </property>
  <property fmtid="{D5CDD505-2E9C-101B-9397-08002B2CF9AE}" pid="7" name="MSIP_Label_4a638203-83e1-416e-9566-4c85923038f3_Name">
    <vt:lpwstr>Res_LYB</vt:lpwstr>
  </property>
  <property fmtid="{D5CDD505-2E9C-101B-9397-08002B2CF9AE}" pid="8" name="MSIP_Label_4a638203-83e1-416e-9566-4c85923038f3_SiteId">
    <vt:lpwstr>7f662590-a593-47e5-a0e9-04a11527245a</vt:lpwstr>
  </property>
  <property fmtid="{D5CDD505-2E9C-101B-9397-08002B2CF9AE}" pid="9" name="MSIP_Label_4a638203-83e1-416e-9566-4c85923038f3_ActionId">
    <vt:lpwstr>4aac5d83-ce2d-4919-99eb-be2fb2afe113</vt:lpwstr>
  </property>
  <property fmtid="{D5CDD505-2E9C-101B-9397-08002B2CF9AE}" pid="10" name="MSIP_Label_4a638203-83e1-416e-9566-4c85923038f3_ContentBits">
    <vt:lpwstr>7</vt:lpwstr>
  </property>
  <property fmtid="{D5CDD505-2E9C-101B-9397-08002B2CF9AE}" pid="11" name="ContentTypeId">
    <vt:lpwstr>0x010100C623F0345264B541B160E9215F709EA2</vt:lpwstr>
  </property>
  <property fmtid="{D5CDD505-2E9C-101B-9397-08002B2CF9AE}" pid="12" name="MediaServiceImageTags">
    <vt:lpwstr/>
  </property>
  <property fmtid="{D5CDD505-2E9C-101B-9397-08002B2CF9AE}" pid="13" name="Order">
    <vt:r8>867900</vt:r8>
  </property>
  <property fmtid="{D5CDD505-2E9C-101B-9397-08002B2CF9AE}" pid="14" name="xd_Signature">
    <vt:bool>false</vt:bool>
  </property>
  <property fmtid="{D5CDD505-2E9C-101B-9397-08002B2CF9AE}" pid="15" name="xd_ProgID">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